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eterg\Desktop\"/>
    </mc:Choice>
  </mc:AlternateContent>
  <xr:revisionPtr revIDLastSave="0" documentId="13_ncr:1_{C2F36E8A-75BC-4F30-975E-635B4A5C1AA4}" xr6:coauthVersionLast="47" xr6:coauthVersionMax="47" xr10:uidLastSave="{00000000-0000-0000-0000-000000000000}"/>
  <workbookProtection workbookPassword="CDAC" lockStructure="1"/>
  <bookViews>
    <workbookView xWindow="0" yWindow="0" windowWidth="25800" windowHeight="20790" xr2:uid="{00000000-000D-0000-FFFF-FFFF00000000}"/>
  </bookViews>
  <sheets>
    <sheet name="NET_COST" sheetId="1" r:id="rId1"/>
  </sheets>
  <definedNames>
    <definedName name="_xlnm.Print_Area" localSheetId="0">NET_COST!$A$1:$I$115</definedName>
  </definedNames>
  <calcPr calcId="181029"/>
</workbook>
</file>

<file path=xl/calcChain.xml><?xml version="1.0" encoding="utf-8"?>
<calcChain xmlns="http://schemas.openxmlformats.org/spreadsheetml/2006/main">
  <c r="L17" i="1" l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16" i="1"/>
  <c r="L12" i="1"/>
  <c r="F106" i="1"/>
  <c r="H106" i="1" s="1"/>
  <c r="F94" i="1"/>
  <c r="G60" i="1"/>
  <c r="G59" i="1"/>
  <c r="H59" i="1"/>
  <c r="G58" i="1"/>
  <c r="G57" i="1"/>
  <c r="G56" i="1"/>
  <c r="H56" i="1" s="1"/>
  <c r="G55" i="1"/>
  <c r="G54" i="1"/>
  <c r="H54" i="1"/>
  <c r="G53" i="1"/>
  <c r="H53" i="1"/>
  <c r="G52" i="1"/>
  <c r="G49" i="1"/>
  <c r="H49" i="1"/>
  <c r="G48" i="1"/>
  <c r="H48" i="1"/>
  <c r="G47" i="1"/>
  <c r="G46" i="1"/>
  <c r="H46" i="1"/>
  <c r="G45" i="1"/>
  <c r="G44" i="1"/>
  <c r="G43" i="1"/>
  <c r="G41" i="1"/>
  <c r="G40" i="1"/>
  <c r="H40" i="1"/>
  <c r="G39" i="1"/>
  <c r="H39" i="1"/>
  <c r="G37" i="1"/>
  <c r="H37" i="1"/>
  <c r="G36" i="1"/>
  <c r="G35" i="1"/>
  <c r="G34" i="1"/>
  <c r="G33" i="1"/>
  <c r="G32" i="1"/>
  <c r="H32" i="1"/>
  <c r="G30" i="1"/>
  <c r="G29" i="1"/>
  <c r="H29" i="1"/>
  <c r="G28" i="1"/>
  <c r="H28" i="1"/>
  <c r="G27" i="1"/>
  <c r="G26" i="1"/>
  <c r="G25" i="1"/>
  <c r="F55" i="1"/>
  <c r="H55" i="1" s="1"/>
  <c r="H94" i="1"/>
  <c r="H58" i="1"/>
  <c r="G70" i="1"/>
  <c r="G69" i="1"/>
  <c r="G68" i="1"/>
  <c r="G67" i="1"/>
  <c r="G66" i="1"/>
  <c r="G65" i="1"/>
  <c r="H65" i="1"/>
  <c r="H64" i="1"/>
  <c r="H63" i="1"/>
  <c r="G22" i="1"/>
  <c r="G21" i="1"/>
  <c r="H21" i="1"/>
  <c r="H19" i="1"/>
  <c r="B76" i="1"/>
  <c r="G76" i="1"/>
  <c r="H76" i="1"/>
  <c r="B75" i="1"/>
  <c r="G75" i="1"/>
  <c r="H75" i="1"/>
  <c r="B74" i="1"/>
  <c r="G74" i="1"/>
  <c r="H74" i="1"/>
  <c r="F30" i="1"/>
  <c r="H30" i="1" s="1"/>
  <c r="H60" i="1"/>
  <c r="H25" i="1"/>
  <c r="G79" i="1"/>
  <c r="G80" i="1"/>
  <c r="H80" i="1"/>
  <c r="G81" i="1"/>
  <c r="H81" i="1"/>
  <c r="G87" i="1"/>
  <c r="H87" i="1"/>
  <c r="G88" i="1"/>
  <c r="H88" i="1"/>
  <c r="G90" i="1"/>
  <c r="H90" i="1"/>
  <c r="G92" i="1"/>
  <c r="H92" i="1"/>
  <c r="G94" i="1"/>
  <c r="H47" i="1"/>
  <c r="H43" i="1"/>
  <c r="H44" i="1"/>
  <c r="H45" i="1"/>
  <c r="H70" i="1"/>
  <c r="H69" i="1"/>
  <c r="H68" i="1"/>
  <c r="H67" i="1"/>
  <c r="E99" i="1"/>
  <c r="G100" i="1"/>
  <c r="F82" i="1"/>
  <c r="H82" i="1" s="1"/>
  <c r="B73" i="1"/>
  <c r="G73" i="1"/>
  <c r="H73" i="1"/>
  <c r="F74" i="1"/>
  <c r="H66" i="1"/>
  <c r="H57" i="1"/>
  <c r="G101" i="1"/>
  <c r="H101" i="1"/>
  <c r="G102" i="1"/>
  <c r="G103" i="1"/>
  <c r="H103" i="1"/>
  <c r="G104" i="1"/>
  <c r="H102" i="1"/>
  <c r="H27" i="1"/>
  <c r="F79" i="1"/>
  <c r="H100" i="1" s="1"/>
  <c r="H20" i="1"/>
  <c r="H22" i="1"/>
  <c r="H33" i="1"/>
  <c r="H34" i="1"/>
  <c r="H35" i="1"/>
  <c r="H36" i="1"/>
  <c r="H41" i="1"/>
  <c r="G82" i="1"/>
  <c r="G83" i="1"/>
  <c r="H83" i="1" s="1"/>
  <c r="G84" i="1"/>
  <c r="H84" i="1"/>
  <c r="G85" i="1"/>
  <c r="H85" i="1"/>
  <c r="G86" i="1"/>
  <c r="H86" i="1"/>
  <c r="G89" i="1"/>
  <c r="H89" i="1"/>
  <c r="G91" i="1"/>
  <c r="H91" i="1"/>
  <c r="G93" i="1"/>
  <c r="H93" i="1"/>
  <c r="G95" i="1"/>
  <c r="H95" i="1"/>
  <c r="G96" i="1"/>
  <c r="H96" i="1"/>
  <c r="G97" i="1"/>
  <c r="H97" i="1"/>
  <c r="G98" i="1"/>
  <c r="H98" i="1"/>
  <c r="G99" i="1"/>
  <c r="H99" i="1"/>
  <c r="H104" i="1"/>
  <c r="I75" i="1"/>
  <c r="I67" i="1" l="1"/>
  <c r="F107" i="1"/>
  <c r="H107" i="1" s="1"/>
  <c r="I107" i="1" s="1"/>
  <c r="H79" i="1"/>
  <c r="B112" i="1" s="1"/>
  <c r="B113" i="1"/>
  <c r="H26" i="1"/>
  <c r="I43" i="1" s="1"/>
  <c r="I21" i="1"/>
  <c r="I88" i="1" l="1"/>
  <c r="B114" i="1"/>
  <c r="H109" i="1"/>
  <c r="H111" i="1" s="1"/>
  <c r="H112" i="1" l="1"/>
  <c r="H113" i="1" s="1"/>
  <c r="H110" i="1"/>
</calcChain>
</file>

<file path=xl/sharedStrings.xml><?xml version="1.0" encoding="utf-8"?>
<sst xmlns="http://schemas.openxmlformats.org/spreadsheetml/2006/main" count="214" uniqueCount="168">
  <si>
    <t>QUANTITY</t>
  </si>
  <si>
    <t>ANCILLARIES</t>
  </si>
  <si>
    <t>FITTING</t>
  </si>
  <si>
    <t>Customer Name</t>
  </si>
  <si>
    <t>Invoice address</t>
  </si>
  <si>
    <t>Site Address</t>
  </si>
  <si>
    <t>Home No.</t>
  </si>
  <si>
    <t>TOTAL</t>
  </si>
  <si>
    <t>Work No.</t>
  </si>
  <si>
    <t>Areas to be done</t>
  </si>
  <si>
    <t>STICK SMOOTHEDGE</t>
  </si>
  <si>
    <t xml:space="preserve">COIR MATTING - NATURAL </t>
  </si>
  <si>
    <t>CARPETS</t>
  </si>
  <si>
    <t>BREAKDOWN</t>
  </si>
  <si>
    <t>FITTING CARPET STANDARD RATE</t>
  </si>
  <si>
    <r>
      <t>SEAMING</t>
    </r>
    <r>
      <rPr>
        <b/>
        <sz val="10"/>
        <rFont val="MS Sans Serif"/>
        <family val="2"/>
      </rPr>
      <t xml:space="preserve"> (Enter lin mtrs)</t>
    </r>
  </si>
  <si>
    <r>
      <t xml:space="preserve">PORTERAGE </t>
    </r>
    <r>
      <rPr>
        <b/>
        <sz val="10"/>
        <rFont val="MS Sans Serif"/>
        <family val="2"/>
      </rPr>
      <t>(1 Unit = 1 hour labour)</t>
    </r>
  </si>
  <si>
    <r>
      <t xml:space="preserve">FIT DOORMAT </t>
    </r>
    <r>
      <rPr>
        <b/>
        <sz val="10"/>
        <rFont val="MS Sans Serif"/>
        <family val="2"/>
      </rPr>
      <t>(As part of larger job)</t>
    </r>
  </si>
  <si>
    <r>
      <t>WINDER BONUS (</t>
    </r>
    <r>
      <rPr>
        <b/>
        <sz val="10"/>
        <rFont val="MS Sans Serif"/>
        <family val="2"/>
      </rPr>
      <t>Over 3 winders / per winder)</t>
    </r>
  </si>
  <si>
    <r>
      <t xml:space="preserve">LABOUR MOVE FURNITURE </t>
    </r>
    <r>
      <rPr>
        <b/>
        <sz val="10"/>
        <rFont val="MS Sans Serif"/>
        <family val="2"/>
      </rPr>
      <t>(Normal = 1 / Heavy = 2)</t>
    </r>
  </si>
  <si>
    <r>
      <t xml:space="preserve">SEAM DOORWAYS </t>
    </r>
    <r>
      <rPr>
        <b/>
        <sz val="10"/>
        <rFont val="MS Sans Serif"/>
        <family val="2"/>
      </rPr>
      <t>(Enter No. of doorways)</t>
    </r>
  </si>
  <si>
    <r>
      <t xml:space="preserve">STAIR PREMIUM STANDARD </t>
    </r>
    <r>
      <rPr>
        <b/>
        <sz val="10"/>
        <rFont val="MS Sans Serif"/>
        <family val="2"/>
      </rPr>
      <t>(15 Strs/ 3 winders &amp; 1 B/N)</t>
    </r>
  </si>
  <si>
    <r>
      <t xml:space="preserve">RUNNERS CUT DOWN AT WAREHOUSE </t>
    </r>
    <r>
      <rPr>
        <b/>
        <sz val="10"/>
        <rFont val="MS Sans Serif"/>
        <family val="2"/>
      </rPr>
      <t>(Per job)</t>
    </r>
  </si>
  <si>
    <r>
      <t xml:space="preserve">RUNNERS FITTING CHARGE </t>
    </r>
    <r>
      <rPr>
        <b/>
        <sz val="10"/>
        <rFont val="MS Sans Serif"/>
        <family val="2"/>
      </rPr>
      <t>(Per visit / staircase)</t>
    </r>
  </si>
  <si>
    <r>
      <t xml:space="preserve">RUNNERS TEMPLATE ON SITE </t>
    </r>
    <r>
      <rPr>
        <b/>
        <sz val="10"/>
        <rFont val="MS Sans Serif"/>
        <family val="2"/>
      </rPr>
      <t>(Per item)</t>
    </r>
  </si>
  <si>
    <r>
      <t xml:space="preserve">DELIVERY CHARGE </t>
    </r>
    <r>
      <rPr>
        <b/>
        <sz val="10"/>
        <rFont val="MS Sans Serif"/>
        <family val="2"/>
      </rPr>
      <t>(Per visit)</t>
    </r>
  </si>
  <si>
    <r>
      <t xml:space="preserve">FIT STAIRRODS </t>
    </r>
    <r>
      <rPr>
        <b/>
        <sz val="10"/>
        <rFont val="MS Sans Serif"/>
        <family val="2"/>
      </rPr>
      <t>(Each)</t>
    </r>
  </si>
  <si>
    <t>42oz FELT U/LAY</t>
  </si>
  <si>
    <t>PAPERFELT INTERLINER</t>
  </si>
  <si>
    <r>
      <t xml:space="preserve">NO PIN SMOOTHEDGE </t>
    </r>
    <r>
      <rPr>
        <b/>
        <sz val="10"/>
        <rFont val="MS Sans Serif"/>
        <family val="2"/>
      </rPr>
      <t>(5' length)</t>
    </r>
  </si>
  <si>
    <r>
      <t xml:space="preserve">GRIPPER ADHESIVE </t>
    </r>
    <r>
      <rPr>
        <b/>
        <sz val="10"/>
        <rFont val="MS Sans Serif"/>
        <family val="2"/>
      </rPr>
      <t>(Fast Set)</t>
    </r>
  </si>
  <si>
    <r>
      <t xml:space="preserve">SPRAY ADHESIVE </t>
    </r>
    <r>
      <rPr>
        <b/>
        <sz val="10"/>
        <rFont val="MS Sans Serif"/>
        <family val="2"/>
      </rPr>
      <t>(Can)</t>
    </r>
  </si>
  <si>
    <r>
      <t>MIN CHARGE</t>
    </r>
    <r>
      <rPr>
        <b/>
        <sz val="10"/>
        <rFont val="MS Sans Serif"/>
        <family val="2"/>
      </rPr>
      <t xml:space="preserve"> (Coir = ½ / Room = 1 / Flight stairs= 2)</t>
    </r>
  </si>
  <si>
    <t>`</t>
  </si>
  <si>
    <r>
      <t xml:space="preserve">RUNNERS RETURN VISIT </t>
    </r>
    <r>
      <rPr>
        <b/>
        <sz val="10"/>
        <rFont val="MS Sans Serif"/>
        <family val="2"/>
      </rPr>
      <t>(Per visit / Max 3 items)</t>
    </r>
  </si>
  <si>
    <r>
      <t xml:space="preserve">LOW TOG UNDERLAY </t>
    </r>
    <r>
      <rPr>
        <b/>
        <sz val="10"/>
        <rFont val="MS Sans Serif"/>
        <family val="2"/>
      </rPr>
      <t>(0.8 tog)</t>
    </r>
  </si>
  <si>
    <r>
      <t xml:space="preserve">ADAPTION / REMEDIAL WORK </t>
    </r>
    <r>
      <rPr>
        <b/>
        <sz val="10"/>
        <rFont val="MS Sans Serif"/>
        <family val="2"/>
      </rPr>
      <t>(Enter cost x 1.75)</t>
    </r>
  </si>
  <si>
    <r>
      <t>HOMEMAKER LUXURY PU FOAM U/LAY</t>
    </r>
    <r>
      <rPr>
        <b/>
        <sz val="10"/>
        <rFont val="MS Sans Serif"/>
        <family val="2"/>
      </rPr>
      <t xml:space="preserve"> (10mm)</t>
    </r>
  </si>
  <si>
    <t>Exc Vat</t>
  </si>
  <si>
    <t>COST PRICE (Ex Vat)</t>
  </si>
  <si>
    <t>ULEZ CHARGE</t>
  </si>
  <si>
    <t>EASYSHIM RAMP - 6mm</t>
  </si>
  <si>
    <t>EASYSHIM RAMP - 9mm</t>
  </si>
  <si>
    <t>EASYSHIM RAMP - 12mm</t>
  </si>
  <si>
    <r>
      <t>LABOUR ADDITIONAL</t>
    </r>
    <r>
      <rPr>
        <b/>
        <sz val="10"/>
        <rFont val="MS Sans Serif"/>
        <family val="2"/>
      </rPr>
      <t xml:space="preserve"> (Enter total cost in colum B)</t>
    </r>
  </si>
  <si>
    <t>QUALITY</t>
  </si>
  <si>
    <t>FIT EASYSHIMS</t>
  </si>
  <si>
    <t>Net Cost</t>
  </si>
  <si>
    <t>Total cost</t>
  </si>
  <si>
    <t>GP%</t>
  </si>
  <si>
    <t>Profit</t>
  </si>
  <si>
    <t>exc. Vat</t>
  </si>
  <si>
    <t>TOTAL FITTING MONEY (Inc. uplift)</t>
  </si>
  <si>
    <t>UPLIFT</t>
  </si>
  <si>
    <r>
      <t xml:space="preserve">DISPOSAL COST </t>
    </r>
    <r>
      <rPr>
        <b/>
        <sz val="10"/>
        <rFont val="MS Sans Serif"/>
        <family val="2"/>
      </rPr>
      <t>(If required)</t>
    </r>
  </si>
  <si>
    <t>COLOUR</t>
  </si>
  <si>
    <t>TBC</t>
  </si>
  <si>
    <t>Polished Ali</t>
  </si>
  <si>
    <t>Satin Ali</t>
  </si>
  <si>
    <t>Email</t>
  </si>
  <si>
    <t>Email address options</t>
  </si>
  <si>
    <t>Email (Mr)</t>
  </si>
  <si>
    <t>Email (Mrs)</t>
  </si>
  <si>
    <t>Personal</t>
  </si>
  <si>
    <t>Mobile phone options</t>
  </si>
  <si>
    <t>Mobile No.</t>
  </si>
  <si>
    <t>Mobile (Mr)</t>
  </si>
  <si>
    <t>Mobile (Mrs)</t>
  </si>
  <si>
    <t>Work Mobile</t>
  </si>
  <si>
    <t>Personal Mobile</t>
  </si>
  <si>
    <t>BOS</t>
  </si>
  <si>
    <t>STOCK ANCILLARIES</t>
  </si>
  <si>
    <t>BESPOKE ANCILLARIES</t>
  </si>
  <si>
    <t>STOCK</t>
  </si>
  <si>
    <t>BESPOKE</t>
  </si>
  <si>
    <r>
      <t>UPLIFT - LABOUR ONLY (</t>
    </r>
    <r>
      <rPr>
        <b/>
        <sz val="10"/>
        <rFont val="MS Sans Serif"/>
        <family val="2"/>
      </rPr>
      <t>If required)</t>
    </r>
  </si>
  <si>
    <t>Polished Chrome</t>
  </si>
  <si>
    <t>Nisheen (Satin Chrome)</t>
  </si>
  <si>
    <t>Premium Chrome options</t>
  </si>
  <si>
    <t>Satin Chrome</t>
  </si>
  <si>
    <t>Premier Ali Colour options</t>
  </si>
  <si>
    <t xml:space="preserve">Polished </t>
  </si>
  <si>
    <t>Select colour</t>
  </si>
  <si>
    <t>Tile lip options</t>
  </si>
  <si>
    <t>ENTER DESCRIPTION HERE &amp; ENTER NET COST IN COLUMN A</t>
  </si>
  <si>
    <t>SUPPLIER</t>
  </si>
  <si>
    <t>Supplier list</t>
  </si>
  <si>
    <t>Select</t>
  </si>
  <si>
    <t>Culpecks</t>
  </si>
  <si>
    <t>Volante</t>
  </si>
  <si>
    <t>Lewis Abbott</t>
  </si>
  <si>
    <t>Stairrods UK</t>
  </si>
  <si>
    <t>Kasia Karpets</t>
  </si>
  <si>
    <t>Sandboy Textiles</t>
  </si>
  <si>
    <t>Acorn accessories</t>
  </si>
  <si>
    <t>AFC</t>
  </si>
  <si>
    <t>Crucial</t>
  </si>
  <si>
    <t>Screwfix</t>
  </si>
  <si>
    <t>Champion timber</t>
  </si>
  <si>
    <t>Moduleo</t>
  </si>
  <si>
    <t>Amtico</t>
  </si>
  <si>
    <t>Karndean</t>
  </si>
  <si>
    <t xml:space="preserve">Email </t>
  </si>
  <si>
    <t>Email (2)</t>
  </si>
  <si>
    <t>Alternative email</t>
  </si>
  <si>
    <t>Alternative Mobile no.</t>
  </si>
  <si>
    <t>Fitting Bonus Options</t>
  </si>
  <si>
    <t>Dirty uplift</t>
  </si>
  <si>
    <t>Open plan stairs</t>
  </si>
  <si>
    <t xml:space="preserve">Full prep </t>
  </si>
  <si>
    <t>Travelling</t>
  </si>
  <si>
    <t xml:space="preserve">Fuel </t>
  </si>
  <si>
    <t>Out of hours</t>
  </si>
  <si>
    <t>Bullnose</t>
  </si>
  <si>
    <t>Common Parts</t>
  </si>
  <si>
    <t>MRC stock</t>
  </si>
  <si>
    <t>WORKSHOP</t>
  </si>
  <si>
    <t>CHARGES</t>
  </si>
  <si>
    <t>WHIPPING (STANDARD)</t>
  </si>
  <si>
    <t>STANDARD TAPING</t>
  </si>
  <si>
    <t>TAPE (ENTER TYPE &amp; COLOUR HERE &amp;  PRICE IN COLUMN A)</t>
  </si>
  <si>
    <t>Tape supplier list</t>
  </si>
  <si>
    <t>Kasias</t>
  </si>
  <si>
    <t>Sandboy</t>
  </si>
  <si>
    <t>Climpsons</t>
  </si>
  <si>
    <t>EXTRA CHARGE FOR TAPING MITRES</t>
  </si>
  <si>
    <t>WORKSHOP CHARGES (PAYABLE DIRECT TO SUPPLIER)</t>
  </si>
  <si>
    <t>FITTING MONEY (Exc. Uplift)</t>
  </si>
  <si>
    <t>CONGESTION CHARGE</t>
  </si>
  <si>
    <r>
      <t xml:space="preserve">PARKING </t>
    </r>
    <r>
      <rPr>
        <b/>
        <sz val="8.5"/>
        <rFont val="MS Sans Serif"/>
        <family val="2"/>
      </rPr>
      <t>(Enter No.hours in column E &amp; Hourly Rate in Column B)</t>
    </r>
  </si>
  <si>
    <t>6mm PLYWOOD (4' x 2')</t>
  </si>
  <si>
    <r>
      <t xml:space="preserve">ANOD D/NAP </t>
    </r>
    <r>
      <rPr>
        <b/>
        <sz val="10"/>
        <rFont val="MS Sans Serif"/>
        <family val="2"/>
      </rPr>
      <t>(900mm length)</t>
    </r>
  </si>
  <si>
    <r>
      <t xml:space="preserve">ANOD S/NAP </t>
    </r>
    <r>
      <rPr>
        <b/>
        <sz val="10"/>
        <rFont val="MS Sans Serif"/>
        <family val="2"/>
      </rPr>
      <t xml:space="preserve">(900mm length) </t>
    </r>
  </si>
  <si>
    <r>
      <t xml:space="preserve">ANOD ZIG ZAG </t>
    </r>
    <r>
      <rPr>
        <b/>
        <sz val="10"/>
        <rFont val="MS Sans Serif"/>
        <family val="2"/>
      </rPr>
      <t>(900mm length)</t>
    </r>
  </si>
  <si>
    <r>
      <t xml:space="preserve">PREMIER ALI T/EDGE </t>
    </r>
    <r>
      <rPr>
        <b/>
        <sz val="10"/>
        <rFont val="MS Sans Serif"/>
        <family val="2"/>
      </rPr>
      <t>(900mm length) - Enter col. in R/H &gt;&gt;&gt;</t>
    </r>
  </si>
  <si>
    <r>
      <t xml:space="preserve">PREMIER ALI S/NAP </t>
    </r>
    <r>
      <rPr>
        <b/>
        <sz val="10"/>
        <rFont val="MS Sans Serif"/>
        <family val="2"/>
      </rPr>
      <t>(900mm length)    - Enter col. in R/H &gt;&gt;&gt;</t>
    </r>
  </si>
  <si>
    <r>
      <t xml:space="preserve">PREMIER ALI D/NAP </t>
    </r>
    <r>
      <rPr>
        <b/>
        <sz val="10"/>
        <rFont val="MS Sans Serif"/>
        <family val="2"/>
      </rPr>
      <t>(900mm length)    - Enter col. in R/H &gt;&gt;&gt;</t>
    </r>
  </si>
  <si>
    <r>
      <t xml:space="preserve">BRASS D/NAP - CAT FELINE 2 </t>
    </r>
    <r>
      <rPr>
        <b/>
        <sz val="10"/>
        <rFont val="MS Sans Serif"/>
        <family val="2"/>
      </rPr>
      <t>(900mm length)</t>
    </r>
  </si>
  <si>
    <r>
      <t>BRASS S/NAP</t>
    </r>
    <r>
      <rPr>
        <b/>
        <sz val="10"/>
        <rFont val="MS Sans Serif"/>
        <family val="2"/>
      </rPr>
      <t xml:space="preserve"> (900mm length)</t>
    </r>
  </si>
  <si>
    <r>
      <t xml:space="preserve">BRASS TIMBER / TILE EDGE </t>
    </r>
    <r>
      <rPr>
        <b/>
        <sz val="10"/>
        <rFont val="MS Sans Serif"/>
        <family val="2"/>
      </rPr>
      <t>(900mm length)</t>
    </r>
  </si>
  <si>
    <r>
      <t>ALI D/NAP</t>
    </r>
    <r>
      <rPr>
        <b/>
        <sz val="10"/>
        <rFont val="MS Sans Serif"/>
        <family val="2"/>
      </rPr>
      <t xml:space="preserve"> (900mm length)</t>
    </r>
  </si>
  <si>
    <r>
      <t xml:space="preserve">ALI S/NAP </t>
    </r>
    <r>
      <rPr>
        <b/>
        <sz val="10"/>
        <rFont val="MS Sans Serif"/>
        <family val="2"/>
      </rPr>
      <t>(900mm length)</t>
    </r>
  </si>
  <si>
    <r>
      <t xml:space="preserve">ALI ZIG ZAG </t>
    </r>
    <r>
      <rPr>
        <b/>
        <sz val="10"/>
        <rFont val="MS Sans Serif"/>
        <family val="2"/>
      </rPr>
      <t>(900mm length)</t>
    </r>
  </si>
  <si>
    <r>
      <t>TILE LIPS - 900mm</t>
    </r>
    <r>
      <rPr>
        <b/>
        <sz val="10"/>
        <rFont val="MS Sans Serif"/>
        <family val="2"/>
      </rPr>
      <t xml:space="preserve"> - Enter col. in R/H &gt;&gt;&gt;</t>
    </r>
  </si>
  <si>
    <t>3mm HARDBOARD (4' x 2')</t>
  </si>
  <si>
    <t>COMBI FELT</t>
  </si>
  <si>
    <t>HEAVY DUTY OU (DOUBLE STICK)</t>
  </si>
  <si>
    <r>
      <t xml:space="preserve">WOOD SMOOTHEDGE </t>
    </r>
    <r>
      <rPr>
        <b/>
        <sz val="10"/>
        <rFont val="MS Sans Serif"/>
        <family val="2"/>
      </rPr>
      <t xml:space="preserve">(5' length) - </t>
    </r>
    <r>
      <rPr>
        <b/>
        <sz val="10"/>
        <color indexed="10"/>
        <rFont val="MS Sans Serif"/>
      </rPr>
      <t xml:space="preserve">Medium </t>
    </r>
    <r>
      <rPr>
        <b/>
        <sz val="10"/>
        <rFont val="MS Sans Serif"/>
        <family val="2"/>
      </rPr>
      <t>Pin</t>
    </r>
  </si>
  <si>
    <r>
      <t xml:space="preserve">WOOD SMOOTHEDGE </t>
    </r>
    <r>
      <rPr>
        <b/>
        <sz val="10"/>
        <rFont val="MS Sans Serif"/>
        <family val="2"/>
      </rPr>
      <t xml:space="preserve">(5' length) - </t>
    </r>
    <r>
      <rPr>
        <b/>
        <sz val="10"/>
        <color indexed="10"/>
        <rFont val="MS Sans Serif"/>
      </rPr>
      <t xml:space="preserve">Short </t>
    </r>
    <r>
      <rPr>
        <b/>
        <sz val="10"/>
        <rFont val="MS Sans Serif"/>
        <family val="2"/>
      </rPr>
      <t>Pin</t>
    </r>
  </si>
  <si>
    <t>Enter Cost</t>
  </si>
  <si>
    <t>(Exc. Vat)</t>
  </si>
  <si>
    <t>ENTER COST</t>
  </si>
  <si>
    <t xml:space="preserve">F31 Tube Opaque or White </t>
  </si>
  <si>
    <t>20% Vat</t>
  </si>
  <si>
    <t>Total (Inc. Vat)</t>
  </si>
  <si>
    <t>Sell Price (Ex Vat)</t>
  </si>
  <si>
    <t>FULL PREP FITTING BONUS</t>
  </si>
  <si>
    <t>Christopher Wren</t>
  </si>
  <si>
    <t>Old Courtyard Mews, The Cottage, Orchard Road, Hurst RG10 0SD</t>
  </si>
  <si>
    <t>The Haybarn, Binfield</t>
  </si>
  <si>
    <t>Travel</t>
  </si>
  <si>
    <t>Plan Measurement (mm)</t>
  </si>
  <si>
    <t>Conversion</t>
  </si>
  <si>
    <t>Ruler size</t>
  </si>
  <si>
    <t>Living Room, 4 Bedrooms, Stairs and Landings - ** MEASURED / PLANS FOR STAIRS **</t>
  </si>
  <si>
    <t>Ruler measurement (mm)</t>
  </si>
  <si>
    <t>Plan measurement conversion (mtrs)</t>
  </si>
  <si>
    <t>Lulworth LW42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</si>
</sst>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_);[Red]\(&quot;£&quot;#,##0.00\)"/>
    <numFmt numFmtId="165" formatCode="&quot;£&quot;#,##0.00"/>
  </numFmts>
  <fonts count="26" x14ac:knownFonts="1">
    <font>
      <sz val="10"/>
      <name val="MS Sans Serif"/>
    </font>
    <font>
      <sz val="10"/>
      <name val="MS Sans Serif"/>
    </font>
    <font>
      <sz val="10"/>
      <name val="Arial"/>
    </font>
    <font>
      <b/>
      <sz val="10"/>
      <color indexed="23"/>
      <name val="MS Sans Serif"/>
    </font>
    <font>
      <b/>
      <i/>
      <sz val="10"/>
      <name val="MS Sans Serif"/>
    </font>
    <font>
      <b/>
      <u/>
      <sz val="10"/>
      <name val="MS Sans Serif"/>
      <family val="2"/>
    </font>
    <font>
      <b/>
      <sz val="13.5"/>
      <name val="MS Sans Serif"/>
      <family val="2"/>
    </font>
    <font>
      <b/>
      <sz val="13.5"/>
      <name val="MS Sans Serif"/>
    </font>
    <font>
      <b/>
      <sz val="13.5"/>
      <name val="Arial"/>
    </font>
    <font>
      <b/>
      <sz val="10"/>
      <name val="Arial"/>
    </font>
    <font>
      <b/>
      <sz val="10"/>
      <name val="MS Sans Serif"/>
      <family val="2"/>
    </font>
    <font>
      <b/>
      <sz val="10"/>
      <name val="Arial"/>
      <family val="2"/>
    </font>
    <font>
      <b/>
      <sz val="12"/>
      <name val="Arial"/>
    </font>
    <font>
      <b/>
      <sz val="12"/>
      <name val="MS Sans Serif"/>
      <family val="2"/>
    </font>
    <font>
      <b/>
      <sz val="13.5"/>
      <color indexed="10"/>
      <name val="MS Sans Serif"/>
      <family val="2"/>
    </font>
    <font>
      <sz val="13.5"/>
      <color indexed="10"/>
      <name val="MS Sans Serif"/>
      <family val="2"/>
    </font>
    <font>
      <b/>
      <sz val="13"/>
      <name val="Arial"/>
      <family val="2"/>
    </font>
    <font>
      <u/>
      <sz val="10"/>
      <color indexed="12"/>
      <name val="MS Sans Serif"/>
    </font>
    <font>
      <sz val="10"/>
      <name val="MS Sans Serif"/>
      <family val="2"/>
    </font>
    <font>
      <b/>
      <sz val="13"/>
      <name val="Arial"/>
    </font>
    <font>
      <b/>
      <sz val="13"/>
      <name val="MS Sans Serif"/>
      <family val="2"/>
    </font>
    <font>
      <b/>
      <u/>
      <sz val="10"/>
      <name val="Arial"/>
      <family val="2"/>
    </font>
    <font>
      <b/>
      <sz val="12"/>
      <name val="MS Sans Serif"/>
    </font>
    <font>
      <b/>
      <sz val="8.5"/>
      <name val="MS Sans Serif"/>
      <family val="2"/>
    </font>
    <font>
      <b/>
      <sz val="10"/>
      <color indexed="10"/>
      <name val="MS Sans Serif"/>
    </font>
    <font>
      <b/>
      <sz val="12"/>
      <name val="Century Gothic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2" fillId="0" borderId="0" xfId="0" applyFont="1"/>
    <xf numFmtId="0" fontId="2" fillId="0" borderId="1" xfId="0" applyFont="1" applyBorder="1"/>
    <xf numFmtId="165" fontId="0" fillId="0" borderId="0" xfId="1" applyNumberFormat="1" applyFont="1" applyFill="1" applyBorder="1" applyAlignment="1" applyProtection="1"/>
    <xf numFmtId="0" fontId="3" fillId="0" borderId="2" xfId="0" applyFont="1" applyBorder="1" applyAlignment="1">
      <alignment horizontal="left"/>
    </xf>
    <xf numFmtId="0" fontId="0" fillId="0" borderId="2" xfId="0" applyBorder="1"/>
    <xf numFmtId="44" fontId="0" fillId="0" borderId="2" xfId="0" applyNumberFormat="1" applyBorder="1"/>
    <xf numFmtId="0" fontId="5" fillId="0" borderId="0" xfId="0" applyFont="1"/>
    <xf numFmtId="2" fontId="0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2" fontId="0" fillId="0" borderId="0" xfId="1" applyNumberFormat="1" applyFont="1" applyFill="1" applyBorder="1" applyAlignment="1" applyProtection="1">
      <alignment horizontal="right"/>
    </xf>
    <xf numFmtId="0" fontId="0" fillId="0" borderId="0" xfId="0" applyProtection="1">
      <protection locked="0"/>
    </xf>
    <xf numFmtId="0" fontId="3" fillId="0" borderId="4" xfId="0" applyFont="1" applyBorder="1" applyAlignment="1">
      <alignment horizontal="left"/>
    </xf>
    <xf numFmtId="0" fontId="10" fillId="0" borderId="0" xfId="0" applyFont="1"/>
    <xf numFmtId="44" fontId="0" fillId="0" borderId="2" xfId="0" applyNumberFormat="1" applyBorder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164" fontId="0" fillId="0" borderId="0" xfId="1" applyFont="1" applyFill="1" applyBorder="1" applyAlignment="1" applyProtection="1">
      <alignment horizontal="right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4" fontId="6" fillId="0" borderId="0" xfId="0" applyNumberFormat="1" applyFont="1"/>
    <xf numFmtId="2" fontId="6" fillId="0" borderId="0" xfId="1" applyNumberFormat="1" applyFont="1" applyFill="1" applyBorder="1" applyAlignment="1" applyProtection="1">
      <alignment horizontal="right"/>
    </xf>
    <xf numFmtId="0" fontId="11" fillId="0" borderId="5" xfId="0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0" borderId="5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14" fillId="0" borderId="5" xfId="0" applyFont="1" applyBorder="1" applyAlignment="1">
      <alignment horizontal="center"/>
    </xf>
    <xf numFmtId="165" fontId="15" fillId="0" borderId="5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2" fillId="0" borderId="1" xfId="0" applyFont="1" applyBorder="1" applyAlignment="1">
      <alignment vertical="justify"/>
    </xf>
    <xf numFmtId="2" fontId="0" fillId="0" borderId="0" xfId="1" applyNumberFormat="1" applyFont="1" applyFill="1" applyBorder="1" applyAlignment="1" applyProtection="1">
      <alignment horizontal="right" vertical="justify"/>
      <protection locked="0"/>
    </xf>
    <xf numFmtId="0" fontId="0" fillId="0" borderId="1" xfId="0" applyBorder="1" applyAlignment="1">
      <alignment horizontal="left" vertical="justify"/>
    </xf>
    <xf numFmtId="0" fontId="0" fillId="0" borderId="0" xfId="0" applyAlignment="1">
      <alignment vertical="justify"/>
    </xf>
    <xf numFmtId="165" fontId="0" fillId="0" borderId="0" xfId="1" applyNumberFormat="1" applyFont="1" applyFill="1" applyBorder="1" applyAlignment="1" applyProtection="1">
      <alignment vertical="justify"/>
    </xf>
    <xf numFmtId="164" fontId="0" fillId="0" borderId="0" xfId="1" applyFont="1" applyFill="1" applyBorder="1" applyAlignment="1" applyProtection="1">
      <alignment horizontal="right" vertical="justify"/>
    </xf>
    <xf numFmtId="0" fontId="15" fillId="0" borderId="8" xfId="0" applyFont="1" applyBorder="1" applyAlignment="1">
      <alignment horizontal="center"/>
    </xf>
    <xf numFmtId="2" fontId="6" fillId="0" borderId="0" xfId="1" applyNumberFormat="1" applyFont="1" applyFill="1" applyBorder="1" applyAlignment="1" applyProtection="1"/>
    <xf numFmtId="165" fontId="6" fillId="0" borderId="0" xfId="0" applyNumberFormat="1" applyFont="1" applyAlignment="1">
      <alignment horizontal="right"/>
    </xf>
    <xf numFmtId="0" fontId="12" fillId="0" borderId="9" xfId="0" applyFont="1" applyBorder="1"/>
    <xf numFmtId="0" fontId="13" fillId="0" borderId="9" xfId="0" applyFont="1" applyBorder="1"/>
    <xf numFmtId="2" fontId="13" fillId="0" borderId="9" xfId="1" applyNumberFormat="1" applyFont="1" applyFill="1" applyBorder="1" applyAlignment="1" applyProtection="1">
      <alignment horizontal="right"/>
    </xf>
    <xf numFmtId="165" fontId="13" fillId="0" borderId="9" xfId="0" applyNumberFormat="1" applyFont="1" applyBorder="1"/>
    <xf numFmtId="2" fontId="0" fillId="0" borderId="0" xfId="1" applyNumberFormat="1" applyFont="1" applyFill="1" applyBorder="1" applyAlignment="1" applyProtection="1">
      <alignment horizontal="right" vertical="justify"/>
    </xf>
    <xf numFmtId="0" fontId="17" fillId="0" borderId="0" xfId="2" applyNumberFormat="1" applyFill="1" applyBorder="1" applyAlignment="1" applyProtection="1">
      <protection locked="0"/>
    </xf>
    <xf numFmtId="1" fontId="7" fillId="0" borderId="0" xfId="0" applyNumberFormat="1" applyFont="1" applyAlignment="1" applyProtection="1">
      <alignment horizontal="justify"/>
      <protection locked="0"/>
    </xf>
    <xf numFmtId="0" fontId="2" fillId="0" borderId="5" xfId="0" applyFont="1" applyBorder="1"/>
    <xf numFmtId="165" fontId="2" fillId="0" borderId="1" xfId="0" applyNumberFormat="1" applyFont="1" applyBorder="1" applyAlignment="1">
      <alignment horizontal="center" vertical="justify"/>
    </xf>
    <xf numFmtId="165" fontId="16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0" fontId="0" fillId="0" borderId="7" xfId="0" applyBorder="1" applyAlignment="1">
      <alignment horizontal="left"/>
    </xf>
    <xf numFmtId="0" fontId="6" fillId="0" borderId="0" xfId="0" applyFont="1" applyAlignment="1" applyProtection="1">
      <alignment horizontal="center"/>
      <protection locked="0"/>
    </xf>
    <xf numFmtId="2" fontId="10" fillId="0" borderId="0" xfId="1" applyNumberFormat="1" applyFont="1" applyFill="1" applyBorder="1" applyAlignment="1" applyProtection="1">
      <alignment horizontal="center"/>
    </xf>
    <xf numFmtId="165" fontId="14" fillId="0" borderId="5" xfId="0" applyNumberFormat="1" applyFont="1" applyBorder="1" applyAlignment="1">
      <alignment horizontal="center"/>
    </xf>
    <xf numFmtId="2" fontId="10" fillId="0" borderId="0" xfId="1" applyNumberFormat="1" applyFont="1" applyFill="1" applyBorder="1" applyAlignment="1" applyProtection="1">
      <alignment horizontal="right"/>
      <protection locked="0"/>
    </xf>
    <xf numFmtId="165" fontId="10" fillId="0" borderId="0" xfId="0" applyNumberFormat="1" applyFont="1"/>
    <xf numFmtId="165" fontId="10" fillId="0" borderId="0" xfId="1" applyNumberFormat="1" applyFont="1" applyFill="1" applyBorder="1" applyAlignment="1" applyProtection="1">
      <alignment horizontal="right"/>
    </xf>
    <xf numFmtId="165" fontId="2" fillId="0" borderId="4" xfId="0" applyNumberFormat="1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165" fontId="18" fillId="0" borderId="0" xfId="0" applyNumberFormat="1" applyFont="1"/>
    <xf numFmtId="165" fontId="18" fillId="0" borderId="0" xfId="1" applyNumberFormat="1" applyFont="1" applyFill="1" applyBorder="1" applyAlignment="1" applyProtection="1">
      <alignment horizontal="right"/>
    </xf>
    <xf numFmtId="0" fontId="18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2" fontId="10" fillId="0" borderId="0" xfId="1" applyNumberFormat="1" applyFont="1" applyFill="1" applyBorder="1" applyAlignment="1" applyProtection="1">
      <alignment horizontal="right"/>
    </xf>
    <xf numFmtId="2" fontId="6" fillId="0" borderId="0" xfId="1" applyNumberFormat="1" applyFont="1" applyFill="1" applyBorder="1" applyAlignment="1" applyProtection="1">
      <alignment horizontal="center"/>
    </xf>
    <xf numFmtId="165" fontId="6" fillId="0" borderId="0" xfId="1" applyNumberFormat="1" applyFont="1" applyFill="1" applyBorder="1" applyAlignment="1" applyProtection="1">
      <alignment horizontal="right"/>
    </xf>
    <xf numFmtId="0" fontId="21" fillId="0" borderId="0" xfId="0" applyFont="1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left"/>
      <protection locked="0"/>
    </xf>
    <xf numFmtId="1" fontId="7" fillId="0" borderId="0" xfId="0" applyNumberFormat="1" applyFont="1" applyAlignment="1" applyProtection="1">
      <alignment horizontal="left" vertical="justify"/>
      <protection locked="0"/>
    </xf>
    <xf numFmtId="0" fontId="17" fillId="0" borderId="0" xfId="2" applyNumberFormat="1" applyFill="1" applyBorder="1" applyAlignment="1" applyProtection="1">
      <alignment horizontal="left"/>
      <protection locked="0"/>
    </xf>
    <xf numFmtId="165" fontId="11" fillId="0" borderId="1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11" fillId="0" borderId="11" xfId="0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0" fontId="22" fillId="0" borderId="0" xfId="0" applyFont="1" applyAlignment="1" applyProtection="1">
      <alignment horizontal="left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165" fontId="11" fillId="0" borderId="1" xfId="0" applyNumberFormat="1" applyFont="1" applyBorder="1" applyAlignment="1" applyProtection="1">
      <alignment horizontal="center"/>
      <protection locked="0"/>
    </xf>
    <xf numFmtId="165" fontId="2" fillId="0" borderId="1" xfId="0" applyNumberFormat="1" applyFont="1" applyBorder="1" applyAlignment="1" applyProtection="1">
      <alignment horizontal="center" vertical="justify"/>
      <protection locked="0"/>
    </xf>
    <xf numFmtId="0" fontId="2" fillId="0" borderId="1" xfId="0" applyFont="1" applyBorder="1" applyAlignment="1" applyProtection="1">
      <alignment vertical="justify"/>
      <protection locked="0"/>
    </xf>
    <xf numFmtId="0" fontId="0" fillId="0" borderId="0" xfId="0" applyAlignment="1" applyProtection="1">
      <alignment vertical="justify"/>
      <protection locked="0"/>
    </xf>
    <xf numFmtId="0" fontId="2" fillId="0" borderId="0" xfId="0" applyFont="1" applyProtection="1">
      <protection locked="0"/>
    </xf>
    <xf numFmtId="165" fontId="2" fillId="0" borderId="1" xfId="0" applyNumberFormat="1" applyFont="1" applyBorder="1" applyAlignment="1" applyProtection="1">
      <alignment horizontal="center"/>
      <protection locked="0"/>
    </xf>
    <xf numFmtId="44" fontId="25" fillId="0" borderId="0" xfId="0" applyNumberFormat="1" applyFont="1" applyAlignment="1">
      <alignment horizontal="right"/>
    </xf>
    <xf numFmtId="165" fontId="25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11" fillId="0" borderId="0" xfId="0" applyFont="1" applyAlignment="1">
      <alignment horizontal="center" wrapText="1"/>
    </xf>
  </cellXfs>
  <cellStyles count="3">
    <cellStyle name="Currency" xfId="1" builtinId="4"/>
    <cellStyle name="Hyperlink" xfId="2" builtinId="8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15"/>
  <sheetViews>
    <sheetView tabSelected="1" zoomScaleNormal="100" workbookViewId="0">
      <selection activeCell="K32" sqref="K32"/>
    </sheetView>
  </sheetViews>
  <sheetFormatPr defaultColWidth="10" defaultRowHeight="12.75" x14ac:dyDescent="0.2"/>
  <cols>
    <col min="1" max="1" width="11.42578125" style="58" bestFit="1" customWidth="1"/>
    <col min="2" max="2" width="12.140625" style="58" bestFit="1" customWidth="1"/>
    <col min="3" max="3" width="3" style="1" hidden="1" customWidth="1"/>
    <col min="4" max="4" width="60.28515625" style="1" bestFit="1" customWidth="1"/>
    <col min="5" max="5" width="19.85546875" style="1" customWidth="1"/>
    <col min="6" max="6" width="20.7109375" style="1" customWidth="1"/>
    <col min="7" max="7" width="24.42578125" style="1" bestFit="1" customWidth="1"/>
    <col min="8" max="8" width="16.85546875" style="23" bestFit="1" customWidth="1"/>
    <col min="9" max="9" width="16" style="32" bestFit="1" customWidth="1"/>
    <col min="10" max="10" width="2.140625" style="1" customWidth="1"/>
    <col min="11" max="11" width="23.7109375" style="32" customWidth="1"/>
    <col min="12" max="12" width="36.42578125" style="32" customWidth="1"/>
    <col min="13" max="16384" width="10" style="1"/>
  </cols>
  <sheetData>
    <row r="1" spans="2:23" ht="13.5" thickBot="1" x14ac:dyDescent="0.25">
      <c r="B1" s="59"/>
      <c r="C1" s="4"/>
      <c r="D1" s="5"/>
      <c r="E1" s="5"/>
      <c r="F1" s="6"/>
      <c r="G1" s="5"/>
      <c r="H1" s="19"/>
      <c r="I1" s="29"/>
    </row>
    <row r="2" spans="2:23" x14ac:dyDescent="0.2">
      <c r="B2" s="57"/>
      <c r="C2" s="11"/>
      <c r="D2"/>
      <c r="E2"/>
      <c r="F2"/>
      <c r="G2"/>
      <c r="H2" s="20"/>
      <c r="I2" s="30"/>
    </row>
    <row r="3" spans="2:23" x14ac:dyDescent="0.2">
      <c r="B3" s="57"/>
      <c r="C3" s="12"/>
      <c r="D3" t="s">
        <v>3</v>
      </c>
      <c r="E3"/>
      <c r="F3"/>
      <c r="G3"/>
      <c r="H3" s="20"/>
      <c r="I3" s="30"/>
    </row>
    <row r="4" spans="2:23" ht="19.5" x14ac:dyDescent="0.35">
      <c r="B4" s="57"/>
      <c r="C4" s="12"/>
      <c r="D4" s="9" t="s">
        <v>157</v>
      </c>
      <c r="E4" s="9"/>
      <c r="F4" s="10"/>
      <c r="G4" s="10"/>
      <c r="H4" s="21"/>
      <c r="I4" s="31"/>
    </row>
    <row r="5" spans="2:23" x14ac:dyDescent="0.2">
      <c r="B5" s="57"/>
      <c r="C5" s="12"/>
      <c r="D5" t="s">
        <v>4</v>
      </c>
      <c r="E5"/>
      <c r="F5"/>
      <c r="G5"/>
      <c r="H5" s="20"/>
      <c r="I5" s="30"/>
    </row>
    <row r="6" spans="2:23" ht="19.5" x14ac:dyDescent="0.35">
      <c r="B6" s="57"/>
      <c r="C6" s="12"/>
      <c r="D6" s="105" t="s">
        <v>158</v>
      </c>
      <c r="E6" s="105"/>
      <c r="F6" s="106"/>
      <c r="G6" s="106"/>
      <c r="H6" s="106"/>
      <c r="I6" s="107"/>
    </row>
    <row r="7" spans="2:23" x14ac:dyDescent="0.2">
      <c r="B7" s="57"/>
      <c r="C7" s="12"/>
      <c r="D7" t="s">
        <v>5</v>
      </c>
      <c r="E7"/>
      <c r="F7"/>
      <c r="G7"/>
      <c r="H7" s="20"/>
      <c r="I7" s="30"/>
    </row>
    <row r="8" spans="2:23" ht="19.5" x14ac:dyDescent="0.35">
      <c r="B8" s="57"/>
      <c r="C8" s="12"/>
      <c r="D8" s="105" t="s">
        <v>159</v>
      </c>
      <c r="E8" s="105"/>
      <c r="F8" s="106"/>
      <c r="G8" s="106"/>
      <c r="H8" s="106"/>
      <c r="I8" s="107"/>
    </row>
    <row r="9" spans="2:23" x14ac:dyDescent="0.2">
      <c r="B9" s="57"/>
      <c r="C9" s="12"/>
      <c r="D9" t="s">
        <v>6</v>
      </c>
      <c r="E9"/>
      <c r="F9" s="16" t="s">
        <v>59</v>
      </c>
      <c r="G9" s="16" t="s">
        <v>104</v>
      </c>
      <c r="H9" s="20"/>
      <c r="I9" s="30"/>
      <c r="S9" s="81" t="s">
        <v>60</v>
      </c>
      <c r="W9" s="81" t="s">
        <v>86</v>
      </c>
    </row>
    <row r="10" spans="2:23" ht="19.5" x14ac:dyDescent="0.35">
      <c r="B10" s="57"/>
      <c r="C10" s="12"/>
      <c r="D10" s="84"/>
      <c r="E10" s="53"/>
      <c r="F10" s="86"/>
      <c r="G10" s="52"/>
      <c r="H10" s="75"/>
      <c r="I10" s="76"/>
      <c r="K10" s="103" t="s">
        <v>161</v>
      </c>
      <c r="L10" s="32">
        <v>1700</v>
      </c>
      <c r="S10" s="1" t="s">
        <v>102</v>
      </c>
      <c r="W10" s="1" t="s">
        <v>87</v>
      </c>
    </row>
    <row r="11" spans="2:23" x14ac:dyDescent="0.2">
      <c r="B11" s="57"/>
      <c r="C11" s="12"/>
      <c r="D11" t="s">
        <v>8</v>
      </c>
      <c r="E11"/>
      <c r="F11" s="16" t="s">
        <v>65</v>
      </c>
      <c r="G11" s="16" t="s">
        <v>105</v>
      </c>
      <c r="H11" s="20"/>
      <c r="I11" s="30"/>
      <c r="K11" s="103" t="s">
        <v>165</v>
      </c>
      <c r="L11" s="32">
        <v>44</v>
      </c>
      <c r="S11" s="1" t="s">
        <v>103</v>
      </c>
      <c r="W11" s="1" t="s">
        <v>94</v>
      </c>
    </row>
    <row r="12" spans="2:23" ht="20.25" thickBot="1" x14ac:dyDescent="0.4">
      <c r="B12" s="57"/>
      <c r="C12" s="17"/>
      <c r="D12" s="85"/>
      <c r="E12" s="85"/>
      <c r="F12" s="84"/>
      <c r="G12" s="84"/>
      <c r="H12" s="91"/>
      <c r="I12" s="76"/>
      <c r="K12" s="103" t="s">
        <v>162</v>
      </c>
      <c r="L12" s="32">
        <f>L10/L11</f>
        <v>38.636363636363633</v>
      </c>
      <c r="S12" s="1" t="s">
        <v>61</v>
      </c>
      <c r="W12" s="1" t="s">
        <v>95</v>
      </c>
    </row>
    <row r="13" spans="2:23" x14ac:dyDescent="0.2">
      <c r="B13" s="57"/>
      <c r="C13" s="12"/>
      <c r="D13"/>
      <c r="E13"/>
      <c r="F13"/>
      <c r="G13"/>
      <c r="H13" s="20"/>
      <c r="I13" s="30"/>
      <c r="S13" s="1" t="s">
        <v>62</v>
      </c>
      <c r="W13" s="1" t="s">
        <v>100</v>
      </c>
    </row>
    <row r="14" spans="2:23" x14ac:dyDescent="0.2">
      <c r="B14" s="57"/>
      <c r="C14" s="12"/>
      <c r="D14" t="s">
        <v>9</v>
      </c>
      <c r="E14"/>
      <c r="F14"/>
      <c r="G14"/>
      <c r="H14" s="20"/>
      <c r="I14" s="30"/>
      <c r="S14" s="1" t="s">
        <v>63</v>
      </c>
      <c r="W14" s="1" t="s">
        <v>98</v>
      </c>
    </row>
    <row r="15" spans="2:23" ht="19.5" x14ac:dyDescent="0.35">
      <c r="B15" s="57"/>
      <c r="C15" s="12"/>
      <c r="D15" s="9" t="s">
        <v>164</v>
      </c>
      <c r="E15" s="74"/>
      <c r="F15" s="74"/>
      <c r="G15" s="74"/>
      <c r="H15" s="24"/>
      <c r="I15" s="77"/>
      <c r="K15" s="103" t="s">
        <v>163</v>
      </c>
      <c r="L15" s="108" t="s">
        <v>166</v>
      </c>
      <c r="S15" s="1" t="s">
        <v>104</v>
      </c>
      <c r="W15" s="1" t="s">
        <v>96</v>
      </c>
    </row>
    <row r="16" spans="2:23" x14ac:dyDescent="0.2">
      <c r="B16" s="57"/>
      <c r="C16" s="12"/>
      <c r="D16"/>
      <c r="E16"/>
      <c r="F16"/>
      <c r="G16"/>
      <c r="H16" s="20"/>
      <c r="I16" s="30"/>
      <c r="K16" s="32">
        <v>111</v>
      </c>
      <c r="L16" s="104">
        <f>IF($K16&gt;0,($K16*$L$12)/1000,"")</f>
        <v>4.2886363636363631</v>
      </c>
      <c r="W16" s="1" t="s">
        <v>88</v>
      </c>
    </row>
    <row r="17" spans="1:23" x14ac:dyDescent="0.2">
      <c r="A17" s="60" t="s">
        <v>149</v>
      </c>
      <c r="B17" s="90"/>
      <c r="C17" s="88"/>
      <c r="D17" s="61" t="s">
        <v>45</v>
      </c>
      <c r="E17" s="33" t="s">
        <v>55</v>
      </c>
      <c r="F17" s="33" t="s">
        <v>0</v>
      </c>
      <c r="G17" s="33" t="s">
        <v>39</v>
      </c>
      <c r="H17" s="33" t="s">
        <v>7</v>
      </c>
      <c r="I17" s="89" t="s">
        <v>13</v>
      </c>
      <c r="K17" s="32">
        <v>164</v>
      </c>
      <c r="L17" s="104">
        <f t="shared" ref="L17:L31" si="0">IF($K17&gt;0,($K17*$L$12)/1000,"")</f>
        <v>6.336363636363636</v>
      </c>
      <c r="S17" s="81" t="s">
        <v>64</v>
      </c>
      <c r="W17" s="1" t="s">
        <v>101</v>
      </c>
    </row>
    <row r="18" spans="1:23" x14ac:dyDescent="0.2">
      <c r="A18" s="100" t="s">
        <v>150</v>
      </c>
      <c r="B18" s="57"/>
      <c r="C18" s="14"/>
      <c r="D18"/>
      <c r="E18" s="82"/>
      <c r="F18"/>
      <c r="G18"/>
      <c r="H18" s="20"/>
      <c r="I18" s="30"/>
      <c r="L18" s="104" t="str">
        <f t="shared" si="0"/>
        <v/>
      </c>
      <c r="S18" s="1" t="s">
        <v>65</v>
      </c>
      <c r="W18" s="1" t="s">
        <v>92</v>
      </c>
    </row>
    <row r="19" spans="1:23" x14ac:dyDescent="0.2">
      <c r="A19" s="100">
        <v>0</v>
      </c>
      <c r="B19" s="57"/>
      <c r="C19" s="13"/>
      <c r="D19" s="16" t="s">
        <v>167</v>
      </c>
      <c r="E19" s="83"/>
      <c r="F19" s="8">
        <v>39.5</v>
      </c>
      <c r="G19" s="3">
        <v>12.5</v>
      </c>
      <c r="H19" s="22">
        <f>F19*G19</f>
        <v>493.75</v>
      </c>
      <c r="I19" s="30"/>
      <c r="K19" s="32">
        <v>135</v>
      </c>
      <c r="L19" s="104">
        <f t="shared" si="0"/>
        <v>5.2159090909090899</v>
      </c>
      <c r="S19" s="1" t="s">
        <v>66</v>
      </c>
      <c r="W19" s="1" t="s">
        <v>90</v>
      </c>
    </row>
    <row r="20" spans="1:23" x14ac:dyDescent="0.2">
      <c r="A20" s="100">
        <v>0</v>
      </c>
      <c r="B20" s="57"/>
      <c r="C20" s="13"/>
      <c r="D20" s="16"/>
      <c r="E20" s="83"/>
      <c r="F20" s="8"/>
      <c r="G20" s="3"/>
      <c r="H20" s="22">
        <f>F20*G20</f>
        <v>0</v>
      </c>
      <c r="I20" s="27" t="s">
        <v>12</v>
      </c>
      <c r="K20" s="32">
        <v>68</v>
      </c>
      <c r="L20" s="104">
        <f t="shared" si="0"/>
        <v>2.627272727272727</v>
      </c>
      <c r="S20" s="1" t="s">
        <v>67</v>
      </c>
      <c r="W20" s="1" t="s">
        <v>99</v>
      </c>
    </row>
    <row r="21" spans="1:23" x14ac:dyDescent="0.2">
      <c r="A21" s="100">
        <v>0</v>
      </c>
      <c r="B21" s="57"/>
      <c r="C21" s="13"/>
      <c r="D21" s="16"/>
      <c r="E21" s="83"/>
      <c r="F21" s="8">
        <v>0</v>
      </c>
      <c r="G21" s="3">
        <f>A21</f>
        <v>0</v>
      </c>
      <c r="H21" s="22">
        <f>F21*G21</f>
        <v>0</v>
      </c>
      <c r="I21" s="28">
        <f>SUM(H19:H22)</f>
        <v>493.75</v>
      </c>
      <c r="L21" s="104" t="str">
        <f t="shared" si="0"/>
        <v/>
      </c>
      <c r="S21" s="1" t="s">
        <v>68</v>
      </c>
      <c r="W21" s="1" t="s">
        <v>115</v>
      </c>
    </row>
    <row r="22" spans="1:23" x14ac:dyDescent="0.2">
      <c r="A22" s="100">
        <v>0</v>
      </c>
      <c r="B22" s="57"/>
      <c r="C22" s="13"/>
      <c r="D22" s="16"/>
      <c r="E22" s="83"/>
      <c r="F22" s="8">
        <v>0</v>
      </c>
      <c r="G22" s="3">
        <f>A22</f>
        <v>0</v>
      </c>
      <c r="H22" s="22">
        <f>F22*G22</f>
        <v>0</v>
      </c>
      <c r="I22" s="30" t="s">
        <v>38</v>
      </c>
      <c r="K22" s="32">
        <v>95</v>
      </c>
      <c r="L22" s="104">
        <f t="shared" si="0"/>
        <v>3.670454545454545</v>
      </c>
      <c r="S22" s="1" t="s">
        <v>69</v>
      </c>
      <c r="W22" s="1" t="s">
        <v>93</v>
      </c>
    </row>
    <row r="23" spans="1:23" x14ac:dyDescent="0.2">
      <c r="B23" s="57"/>
      <c r="C23" s="13"/>
      <c r="D23" s="7"/>
      <c r="E23" s="7"/>
      <c r="F23" s="15"/>
      <c r="G23" s="3"/>
      <c r="H23" s="22"/>
      <c r="I23" s="30"/>
      <c r="K23" s="32">
        <v>72</v>
      </c>
      <c r="L23" s="104">
        <f t="shared" si="0"/>
        <v>2.7818181818181817</v>
      </c>
      <c r="S23" s="1" t="s">
        <v>105</v>
      </c>
      <c r="W23" s="1" t="s">
        <v>97</v>
      </c>
    </row>
    <row r="24" spans="1:23" x14ac:dyDescent="0.2">
      <c r="B24" s="57"/>
      <c r="C24" s="13"/>
      <c r="D24" s="18" t="s">
        <v>71</v>
      </c>
      <c r="E24" s="7"/>
      <c r="F24" s="15"/>
      <c r="G24" s="3"/>
      <c r="H24" s="22"/>
      <c r="I24" s="30"/>
      <c r="L24" s="104" t="str">
        <f t="shared" si="0"/>
        <v/>
      </c>
      <c r="S24" s="1" t="s">
        <v>70</v>
      </c>
      <c r="W24" s="1" t="s">
        <v>91</v>
      </c>
    </row>
    <row r="25" spans="1:23" x14ac:dyDescent="0.2">
      <c r="B25" s="57">
        <v>1.52</v>
      </c>
      <c r="C25" s="13"/>
      <c r="D25" t="s">
        <v>27</v>
      </c>
      <c r="E25"/>
      <c r="F25" s="8"/>
      <c r="G25" s="3">
        <f t="shared" ref="G25:G30" si="1">B25</f>
        <v>1.52</v>
      </c>
      <c r="H25" s="22">
        <f>F25*G25</f>
        <v>0</v>
      </c>
      <c r="I25" s="30"/>
      <c r="K25" s="32">
        <v>50</v>
      </c>
      <c r="L25" s="104">
        <f t="shared" si="0"/>
        <v>1.9318181818181817</v>
      </c>
      <c r="W25" s="1" t="s">
        <v>89</v>
      </c>
    </row>
    <row r="26" spans="1:23" x14ac:dyDescent="0.2">
      <c r="B26" s="57">
        <v>2.2000000000000002</v>
      </c>
      <c r="C26" s="13"/>
      <c r="D26" t="s">
        <v>37</v>
      </c>
      <c r="E26"/>
      <c r="F26" s="8">
        <v>35</v>
      </c>
      <c r="G26" s="3">
        <f t="shared" si="1"/>
        <v>2.2000000000000002</v>
      </c>
      <c r="H26" s="22">
        <f>F26*G26</f>
        <v>77</v>
      </c>
      <c r="I26" s="30"/>
      <c r="K26" s="32">
        <v>27</v>
      </c>
      <c r="L26" s="104">
        <f t="shared" si="0"/>
        <v>1.043181818181818</v>
      </c>
      <c r="W26" s="99"/>
    </row>
    <row r="27" spans="1:23" x14ac:dyDescent="0.2">
      <c r="B27" s="57">
        <v>3.45</v>
      </c>
      <c r="C27" s="13"/>
      <c r="D27" t="s">
        <v>145</v>
      </c>
      <c r="E27"/>
      <c r="F27" s="8"/>
      <c r="G27" s="3">
        <f t="shared" si="1"/>
        <v>3.45</v>
      </c>
      <c r="H27" s="22">
        <f>F27*G27</f>
        <v>0</v>
      </c>
      <c r="I27" s="30"/>
      <c r="L27" s="104" t="str">
        <f t="shared" si="0"/>
        <v/>
      </c>
    </row>
    <row r="28" spans="1:23" x14ac:dyDescent="0.2">
      <c r="B28" s="57">
        <v>4.59</v>
      </c>
      <c r="C28" s="13"/>
      <c r="D28" t="s">
        <v>35</v>
      </c>
      <c r="E28" s="16"/>
      <c r="F28" s="8"/>
      <c r="G28" s="3">
        <f t="shared" si="1"/>
        <v>4.59</v>
      </c>
      <c r="H28" s="22">
        <f t="shared" ref="H28:H57" si="2">F28*G28</f>
        <v>0</v>
      </c>
      <c r="I28" s="30"/>
      <c r="K28" s="32">
        <v>63</v>
      </c>
      <c r="L28" s="104">
        <f t="shared" si="0"/>
        <v>2.4340909090909091</v>
      </c>
      <c r="W28" s="81" t="s">
        <v>121</v>
      </c>
    </row>
    <row r="29" spans="1:23" x14ac:dyDescent="0.2">
      <c r="B29" s="57">
        <v>3.4</v>
      </c>
      <c r="C29" s="13"/>
      <c r="D29" t="s">
        <v>146</v>
      </c>
      <c r="E29"/>
      <c r="F29" s="8"/>
      <c r="G29" s="3">
        <f t="shared" si="1"/>
        <v>3.4</v>
      </c>
      <c r="H29" s="22">
        <f t="shared" si="2"/>
        <v>0</v>
      </c>
      <c r="I29" s="30"/>
      <c r="K29" s="32">
        <v>32</v>
      </c>
      <c r="L29" s="104">
        <f t="shared" si="0"/>
        <v>1.2363636363636363</v>
      </c>
      <c r="W29" s="1" t="s">
        <v>122</v>
      </c>
    </row>
    <row r="30" spans="1:23" x14ac:dyDescent="0.2">
      <c r="B30" s="57">
        <v>0.21</v>
      </c>
      <c r="C30" s="13"/>
      <c r="D30" t="s">
        <v>28</v>
      </c>
      <c r="E30"/>
      <c r="F30" s="8">
        <f>SUM(F25:F29)</f>
        <v>35</v>
      </c>
      <c r="G30" s="3">
        <f t="shared" si="1"/>
        <v>0.21</v>
      </c>
      <c r="H30" s="22">
        <f>F30*G30</f>
        <v>7.35</v>
      </c>
      <c r="I30" s="30"/>
      <c r="K30" s="32">
        <v>24</v>
      </c>
      <c r="L30" s="104">
        <f t="shared" si="0"/>
        <v>0.92727272727272725</v>
      </c>
      <c r="W30" s="1" t="s">
        <v>123</v>
      </c>
    </row>
    <row r="31" spans="1:23" x14ac:dyDescent="0.2">
      <c r="B31" s="57"/>
      <c r="C31" s="13"/>
      <c r="D31"/>
      <c r="E31"/>
      <c r="F31" s="8"/>
      <c r="G31" s="3"/>
      <c r="H31" s="22"/>
      <c r="I31" s="30"/>
      <c r="L31" s="104" t="str">
        <f t="shared" si="0"/>
        <v/>
      </c>
      <c r="W31" s="1" t="s">
        <v>124</v>
      </c>
    </row>
    <row r="32" spans="1:23" x14ac:dyDescent="0.2">
      <c r="B32" s="57">
        <v>0.27</v>
      </c>
      <c r="C32" s="13"/>
      <c r="D32" t="s">
        <v>147</v>
      </c>
      <c r="E32"/>
      <c r="F32" s="8"/>
      <c r="G32" s="3">
        <f t="shared" ref="G32:G37" si="3">B32</f>
        <v>0.27</v>
      </c>
      <c r="H32" s="22">
        <f t="shared" si="2"/>
        <v>0</v>
      </c>
      <c r="I32" s="30"/>
      <c r="L32" s="104" t="str">
        <f t="shared" ref="L20:L37" si="4">IF($K35&gt;0,($K35*$L$12)/1000,"")</f>
        <v/>
      </c>
      <c r="W32" s="1" t="s">
        <v>95</v>
      </c>
    </row>
    <row r="33" spans="2:23" x14ac:dyDescent="0.2">
      <c r="B33" s="57">
        <v>0.3</v>
      </c>
      <c r="C33" s="13"/>
      <c r="D33" t="s">
        <v>148</v>
      </c>
      <c r="E33"/>
      <c r="F33" s="8"/>
      <c r="G33" s="3">
        <f t="shared" si="3"/>
        <v>0.3</v>
      </c>
      <c r="H33" s="22">
        <f t="shared" si="2"/>
        <v>0</v>
      </c>
      <c r="I33" s="30"/>
      <c r="L33" s="104" t="str">
        <f t="shared" si="4"/>
        <v/>
      </c>
      <c r="W33" s="1" t="s">
        <v>96</v>
      </c>
    </row>
    <row r="34" spans="2:23" x14ac:dyDescent="0.2">
      <c r="B34" s="57">
        <v>0.73</v>
      </c>
      <c r="C34" s="13"/>
      <c r="D34" t="s">
        <v>29</v>
      </c>
      <c r="E34"/>
      <c r="F34" s="8">
        <v>5</v>
      </c>
      <c r="G34" s="3">
        <f t="shared" si="3"/>
        <v>0.73</v>
      </c>
      <c r="H34" s="22">
        <f t="shared" si="2"/>
        <v>3.65</v>
      </c>
      <c r="I34" s="30"/>
      <c r="L34" s="104" t="str">
        <f t="shared" si="4"/>
        <v/>
      </c>
      <c r="W34" s="99"/>
    </row>
    <row r="35" spans="2:23" x14ac:dyDescent="0.2">
      <c r="B35" s="57">
        <v>1.29</v>
      </c>
      <c r="C35" s="13"/>
      <c r="D35" t="s">
        <v>140</v>
      </c>
      <c r="E35"/>
      <c r="F35" s="8"/>
      <c r="G35" s="3">
        <f t="shared" si="3"/>
        <v>1.29</v>
      </c>
      <c r="H35" s="22">
        <f t="shared" si="2"/>
        <v>0</v>
      </c>
      <c r="I35" s="30"/>
      <c r="L35" s="104" t="str">
        <f t="shared" si="4"/>
        <v/>
      </c>
    </row>
    <row r="36" spans="2:23" x14ac:dyDescent="0.2">
      <c r="B36" s="57">
        <v>1.01</v>
      </c>
      <c r="C36" s="13"/>
      <c r="D36" t="s">
        <v>141</v>
      </c>
      <c r="E36"/>
      <c r="F36" s="8"/>
      <c r="G36" s="3">
        <f t="shared" si="3"/>
        <v>1.01</v>
      </c>
      <c r="H36" s="22">
        <f t="shared" si="2"/>
        <v>0</v>
      </c>
      <c r="I36" s="30"/>
      <c r="L36" s="104" t="str">
        <f t="shared" si="4"/>
        <v/>
      </c>
    </row>
    <row r="37" spans="2:23" x14ac:dyDescent="0.2">
      <c r="B37" s="57">
        <v>1.55</v>
      </c>
      <c r="C37" s="13"/>
      <c r="D37" t="s">
        <v>142</v>
      </c>
      <c r="E37"/>
      <c r="F37" s="8"/>
      <c r="G37" s="3">
        <f t="shared" si="3"/>
        <v>1.55</v>
      </c>
      <c r="H37" s="22">
        <f t="shared" si="2"/>
        <v>0</v>
      </c>
      <c r="I37" s="30"/>
      <c r="L37" s="104" t="str">
        <f t="shared" si="4"/>
        <v/>
      </c>
    </row>
    <row r="38" spans="2:23" x14ac:dyDescent="0.2">
      <c r="B38" s="57"/>
      <c r="C38" s="13"/>
      <c r="D38"/>
      <c r="E38"/>
      <c r="F38" s="8"/>
      <c r="G38" s="3"/>
      <c r="H38" s="22"/>
      <c r="I38" s="30"/>
    </row>
    <row r="39" spans="2:23" x14ac:dyDescent="0.2">
      <c r="B39" s="57">
        <v>1.41</v>
      </c>
      <c r="C39" s="13"/>
      <c r="D39" t="s">
        <v>131</v>
      </c>
      <c r="E39"/>
      <c r="F39" s="8">
        <v>2</v>
      </c>
      <c r="G39" s="3">
        <f>B39</f>
        <v>1.41</v>
      </c>
      <c r="H39" s="22">
        <f t="shared" si="2"/>
        <v>2.82</v>
      </c>
      <c r="I39" s="30"/>
    </row>
    <row r="40" spans="2:23" x14ac:dyDescent="0.2">
      <c r="B40" s="57">
        <v>1.25</v>
      </c>
      <c r="C40" s="13"/>
      <c r="D40" t="s">
        <v>132</v>
      </c>
      <c r="E40"/>
      <c r="F40" s="8">
        <v>1</v>
      </c>
      <c r="G40" s="3">
        <f>B40</f>
        <v>1.25</v>
      </c>
      <c r="H40" s="22">
        <f t="shared" si="2"/>
        <v>1.25</v>
      </c>
      <c r="I40" s="27"/>
    </row>
    <row r="41" spans="2:23" x14ac:dyDescent="0.2">
      <c r="B41" s="57">
        <v>1.68</v>
      </c>
      <c r="C41" s="13"/>
      <c r="D41" t="s">
        <v>133</v>
      </c>
      <c r="E41"/>
      <c r="F41" s="8">
        <v>4</v>
      </c>
      <c r="G41" s="3">
        <f>B41</f>
        <v>1.68</v>
      </c>
      <c r="H41" s="22">
        <f t="shared" si="2"/>
        <v>6.72</v>
      </c>
      <c r="I41" s="27" t="s">
        <v>73</v>
      </c>
    </row>
    <row r="42" spans="2:23" x14ac:dyDescent="0.2">
      <c r="B42" s="57"/>
      <c r="C42" s="13"/>
      <c r="D42"/>
      <c r="E42"/>
      <c r="F42" s="8"/>
      <c r="G42" s="3"/>
      <c r="H42" s="22"/>
      <c r="I42" s="27" t="s">
        <v>1</v>
      </c>
    </row>
    <row r="43" spans="2:23" x14ac:dyDescent="0.2">
      <c r="B43" s="57">
        <v>15</v>
      </c>
      <c r="C43" s="13"/>
      <c r="D43" t="s">
        <v>136</v>
      </c>
      <c r="E43" s="83" t="s">
        <v>57</v>
      </c>
      <c r="F43" s="8"/>
      <c r="G43" s="3">
        <f t="shared" ref="G43:G49" si="5">B43</f>
        <v>15</v>
      </c>
      <c r="H43" s="22">
        <f t="shared" si="2"/>
        <v>0</v>
      </c>
      <c r="I43" s="28">
        <f>SUM(H25:H60)</f>
        <v>129.07</v>
      </c>
      <c r="S43" s="81" t="s">
        <v>80</v>
      </c>
      <c r="T43" s="81"/>
      <c r="U43" s="81"/>
    </row>
    <row r="44" spans="2:23" x14ac:dyDescent="0.2">
      <c r="B44" s="57">
        <v>15</v>
      </c>
      <c r="C44" s="13"/>
      <c r="D44" t="s">
        <v>135</v>
      </c>
      <c r="E44" s="83" t="s">
        <v>57</v>
      </c>
      <c r="F44" s="8"/>
      <c r="G44" s="3">
        <f t="shared" si="5"/>
        <v>15</v>
      </c>
      <c r="H44" s="22">
        <f t="shared" si="2"/>
        <v>0</v>
      </c>
      <c r="I44" s="28" t="s">
        <v>38</v>
      </c>
      <c r="S44" s="1" t="s">
        <v>82</v>
      </c>
    </row>
    <row r="45" spans="2:23" x14ac:dyDescent="0.2">
      <c r="B45" s="57">
        <v>15</v>
      </c>
      <c r="C45" s="13"/>
      <c r="D45" t="s">
        <v>134</v>
      </c>
      <c r="E45" s="83" t="s">
        <v>57</v>
      </c>
      <c r="F45" s="8"/>
      <c r="G45" s="3">
        <f t="shared" si="5"/>
        <v>15</v>
      </c>
      <c r="H45" s="22">
        <f t="shared" si="2"/>
        <v>0</v>
      </c>
      <c r="I45" s="28"/>
      <c r="S45" s="1" t="s">
        <v>57</v>
      </c>
    </row>
    <row r="46" spans="2:23" x14ac:dyDescent="0.2">
      <c r="B46" s="57">
        <v>26.63</v>
      </c>
      <c r="C46" s="13"/>
      <c r="D46" t="s">
        <v>137</v>
      </c>
      <c r="E46"/>
      <c r="F46" s="8"/>
      <c r="G46" s="3">
        <f t="shared" si="5"/>
        <v>26.63</v>
      </c>
      <c r="H46" s="22">
        <f t="shared" si="2"/>
        <v>0</v>
      </c>
      <c r="I46" s="54"/>
      <c r="S46" s="1" t="s">
        <v>58</v>
      </c>
    </row>
    <row r="47" spans="2:23" x14ac:dyDescent="0.2">
      <c r="B47" s="57">
        <v>14.54</v>
      </c>
      <c r="C47" s="13"/>
      <c r="D47" t="s">
        <v>138</v>
      </c>
      <c r="E47"/>
      <c r="F47" s="8"/>
      <c r="G47" s="3">
        <f t="shared" si="5"/>
        <v>14.54</v>
      </c>
      <c r="H47" s="22">
        <f t="shared" si="2"/>
        <v>0</v>
      </c>
      <c r="I47" s="54"/>
      <c r="J47" s="2"/>
      <c r="S47" s="99"/>
    </row>
    <row r="48" spans="2:23" x14ac:dyDescent="0.2">
      <c r="B48" s="57">
        <v>26.51</v>
      </c>
      <c r="C48" s="13"/>
      <c r="D48" t="s">
        <v>139</v>
      </c>
      <c r="E48"/>
      <c r="F48" s="8"/>
      <c r="G48" s="3">
        <f t="shared" si="5"/>
        <v>26.51</v>
      </c>
      <c r="H48" s="22">
        <f t="shared" si="2"/>
        <v>0</v>
      </c>
      <c r="I48" s="30"/>
      <c r="S48" s="81" t="s">
        <v>78</v>
      </c>
    </row>
    <row r="49" spans="1:19" x14ac:dyDescent="0.2">
      <c r="B49" s="57">
        <v>10.71</v>
      </c>
      <c r="C49" s="13"/>
      <c r="D49" t="s">
        <v>143</v>
      </c>
      <c r="E49" s="83" t="s">
        <v>82</v>
      </c>
      <c r="F49" s="16"/>
      <c r="G49" s="3">
        <f t="shared" si="5"/>
        <v>10.71</v>
      </c>
      <c r="H49" s="22">
        <f>F49*G49</f>
        <v>0</v>
      </c>
      <c r="I49" s="30"/>
      <c r="S49" s="1" t="s">
        <v>82</v>
      </c>
    </row>
    <row r="50" spans="1:19" x14ac:dyDescent="0.2">
      <c r="B50" s="57"/>
      <c r="C50" s="13"/>
      <c r="D50"/>
      <c r="E50" s="83"/>
      <c r="F50" s="8"/>
      <c r="G50" s="3"/>
      <c r="H50" s="22"/>
      <c r="I50" s="30"/>
      <c r="S50" s="1" t="s">
        <v>81</v>
      </c>
    </row>
    <row r="51" spans="1:19" x14ac:dyDescent="0.2">
      <c r="B51" s="57"/>
      <c r="C51" s="13"/>
      <c r="D51"/>
      <c r="E51" s="83"/>
      <c r="F51" s="8"/>
      <c r="G51" s="3"/>
      <c r="H51" s="22"/>
      <c r="I51" s="30"/>
      <c r="S51" s="1" t="s">
        <v>77</v>
      </c>
    </row>
    <row r="52" spans="1:19" x14ac:dyDescent="0.2">
      <c r="B52" s="57">
        <v>3.25</v>
      </c>
      <c r="C52" s="13"/>
      <c r="D52" t="s">
        <v>41</v>
      </c>
      <c r="E52"/>
      <c r="F52" s="8"/>
      <c r="G52" s="3">
        <f t="shared" ref="G52:G60" si="6">B52</f>
        <v>3.25</v>
      </c>
      <c r="H52" s="22"/>
      <c r="I52" s="30"/>
      <c r="S52" s="1" t="s">
        <v>56</v>
      </c>
    </row>
    <row r="53" spans="1:19" x14ac:dyDescent="0.2">
      <c r="B53" s="57">
        <v>3.66</v>
      </c>
      <c r="C53" s="13"/>
      <c r="D53" t="s">
        <v>42</v>
      </c>
      <c r="E53"/>
      <c r="F53" s="8">
        <v>2</v>
      </c>
      <c r="G53" s="3">
        <f t="shared" si="6"/>
        <v>3.66</v>
      </c>
      <c r="H53" s="22">
        <f t="shared" si="2"/>
        <v>7.32</v>
      </c>
      <c r="I53" s="30"/>
      <c r="S53" s="1" t="s">
        <v>76</v>
      </c>
    </row>
    <row r="54" spans="1:19" x14ac:dyDescent="0.2">
      <c r="B54" s="57">
        <v>4.4800000000000004</v>
      </c>
      <c r="C54" s="13"/>
      <c r="D54" t="s">
        <v>43</v>
      </c>
      <c r="E54"/>
      <c r="F54" s="8">
        <v>2</v>
      </c>
      <c r="G54" s="3">
        <f t="shared" si="6"/>
        <v>4.4800000000000004</v>
      </c>
      <c r="H54" s="22">
        <f t="shared" si="2"/>
        <v>8.9600000000000009</v>
      </c>
      <c r="I54" s="30"/>
      <c r="S54" s="1" t="s">
        <v>79</v>
      </c>
    </row>
    <row r="55" spans="1:19" x14ac:dyDescent="0.2">
      <c r="B55" s="57">
        <v>7</v>
      </c>
      <c r="C55" s="13"/>
      <c r="D55" t="s">
        <v>30</v>
      </c>
      <c r="E55"/>
      <c r="F55" s="15">
        <f>ROUNDUP((F34/6),0)</f>
        <v>1</v>
      </c>
      <c r="G55" s="3">
        <f t="shared" si="6"/>
        <v>7</v>
      </c>
      <c r="H55" s="22">
        <f t="shared" si="2"/>
        <v>7</v>
      </c>
      <c r="I55" s="30"/>
      <c r="S55" s="1" t="s">
        <v>56</v>
      </c>
    </row>
    <row r="56" spans="1:19" x14ac:dyDescent="0.2">
      <c r="B56" s="57">
        <v>3.5</v>
      </c>
      <c r="C56" s="13"/>
      <c r="D56" t="s">
        <v>31</v>
      </c>
      <c r="E56"/>
      <c r="F56" s="8">
        <v>2</v>
      </c>
      <c r="G56" s="3">
        <f t="shared" si="6"/>
        <v>3.5</v>
      </c>
      <c r="H56" s="22">
        <f t="shared" si="2"/>
        <v>7</v>
      </c>
      <c r="I56" s="30"/>
      <c r="S56" s="99"/>
    </row>
    <row r="57" spans="1:19" x14ac:dyDescent="0.2">
      <c r="B57" s="57">
        <v>13.43</v>
      </c>
      <c r="C57" s="13"/>
      <c r="D57" t="s">
        <v>11</v>
      </c>
      <c r="E57"/>
      <c r="F57" s="8"/>
      <c r="G57" s="3">
        <f t="shared" si="6"/>
        <v>13.43</v>
      </c>
      <c r="H57" s="22">
        <f t="shared" si="2"/>
        <v>0</v>
      </c>
      <c r="I57" s="30"/>
      <c r="S57" s="81" t="s">
        <v>83</v>
      </c>
    </row>
    <row r="58" spans="1:19" x14ac:dyDescent="0.2">
      <c r="B58" s="57">
        <v>2.88</v>
      </c>
      <c r="C58" s="13"/>
      <c r="D58" t="s">
        <v>144</v>
      </c>
      <c r="E58"/>
      <c r="F58" s="8"/>
      <c r="G58" s="3">
        <f t="shared" si="6"/>
        <v>2.88</v>
      </c>
      <c r="H58" s="22">
        <f>F58*G58</f>
        <v>0</v>
      </c>
      <c r="I58" s="30"/>
      <c r="S58" s="1" t="s">
        <v>82</v>
      </c>
    </row>
    <row r="59" spans="1:19" x14ac:dyDescent="0.2">
      <c r="B59" s="57">
        <v>5.68</v>
      </c>
      <c r="C59" s="13"/>
      <c r="D59" t="s">
        <v>130</v>
      </c>
      <c r="E59"/>
      <c r="F59" s="8"/>
      <c r="G59" s="3">
        <f t="shared" si="6"/>
        <v>5.68</v>
      </c>
      <c r="H59" s="22">
        <f>F59*G59</f>
        <v>0</v>
      </c>
      <c r="I59" s="30"/>
    </row>
    <row r="60" spans="1:19" x14ac:dyDescent="0.2">
      <c r="B60" s="57">
        <v>3.18</v>
      </c>
      <c r="C60" s="13"/>
      <c r="D60" t="s">
        <v>152</v>
      </c>
      <c r="E60"/>
      <c r="F60" s="8"/>
      <c r="G60" s="3">
        <f t="shared" si="6"/>
        <v>3.18</v>
      </c>
      <c r="H60" s="22">
        <f>F60*G60</f>
        <v>0</v>
      </c>
      <c r="I60" s="30"/>
    </row>
    <row r="61" spans="1:19" x14ac:dyDescent="0.2">
      <c r="B61" s="57"/>
      <c r="C61" s="13"/>
      <c r="D61"/>
      <c r="E61"/>
      <c r="F61" s="15"/>
      <c r="G61" s="3"/>
      <c r="H61" s="22"/>
      <c r="I61" s="30"/>
      <c r="S61" s="1" t="s">
        <v>81</v>
      </c>
    </row>
    <row r="62" spans="1:19" x14ac:dyDescent="0.2">
      <c r="A62" s="94" t="s">
        <v>151</v>
      </c>
      <c r="B62" s="57"/>
      <c r="C62" s="13"/>
      <c r="D62" s="18" t="s">
        <v>72</v>
      </c>
      <c r="E62" s="93" t="s">
        <v>85</v>
      </c>
      <c r="F62" s="15"/>
      <c r="G62" s="3"/>
      <c r="H62" s="22"/>
      <c r="I62" s="30"/>
      <c r="S62" s="1" t="s">
        <v>79</v>
      </c>
    </row>
    <row r="63" spans="1:19" x14ac:dyDescent="0.2">
      <c r="A63" s="92">
        <v>0</v>
      </c>
      <c r="B63" s="57">
        <v>6.39</v>
      </c>
      <c r="C63" s="13"/>
      <c r="D63" s="16" t="s">
        <v>84</v>
      </c>
      <c r="E63" s="83" t="s">
        <v>91</v>
      </c>
      <c r="F63" s="8"/>
      <c r="G63" s="3">
        <v>6.39</v>
      </c>
      <c r="H63" s="22">
        <f t="shared" ref="H63:H74" si="7">F63*G63</f>
        <v>0</v>
      </c>
      <c r="I63" s="27"/>
      <c r="S63" s="1" t="s">
        <v>56</v>
      </c>
    </row>
    <row r="64" spans="1:19" x14ac:dyDescent="0.2">
      <c r="A64" s="92">
        <v>0</v>
      </c>
      <c r="B64" s="57">
        <v>8.5500000000000007</v>
      </c>
      <c r="C64" s="13"/>
      <c r="D64" s="16" t="s">
        <v>84</v>
      </c>
      <c r="E64" s="83" t="s">
        <v>91</v>
      </c>
      <c r="F64" s="8"/>
      <c r="G64" s="3">
        <v>8.5500000000000007</v>
      </c>
      <c r="H64" s="22">
        <f t="shared" si="7"/>
        <v>0</v>
      </c>
      <c r="I64" s="27"/>
      <c r="S64" s="99"/>
    </row>
    <row r="65" spans="1:9" x14ac:dyDescent="0.2">
      <c r="A65" s="92">
        <v>0</v>
      </c>
      <c r="B65" s="57"/>
      <c r="C65" s="13"/>
      <c r="D65" s="16" t="s">
        <v>84</v>
      </c>
      <c r="E65" s="83" t="s">
        <v>87</v>
      </c>
      <c r="F65" s="8"/>
      <c r="G65" s="3">
        <f t="shared" ref="G65:G70" si="8">A65</f>
        <v>0</v>
      </c>
      <c r="H65" s="22">
        <f t="shared" si="7"/>
        <v>0</v>
      </c>
      <c r="I65" s="27" t="s">
        <v>74</v>
      </c>
    </row>
    <row r="66" spans="1:9" x14ac:dyDescent="0.2">
      <c r="A66" s="92">
        <v>0</v>
      </c>
      <c r="B66" s="57"/>
      <c r="C66" s="13"/>
      <c r="D66" s="16" t="s">
        <v>84</v>
      </c>
      <c r="E66" s="83" t="s">
        <v>87</v>
      </c>
      <c r="F66" s="8"/>
      <c r="G66" s="3">
        <f t="shared" si="8"/>
        <v>0</v>
      </c>
      <c r="H66" s="22">
        <f t="shared" si="7"/>
        <v>0</v>
      </c>
      <c r="I66" s="27" t="s">
        <v>1</v>
      </c>
    </row>
    <row r="67" spans="1:9" x14ac:dyDescent="0.2">
      <c r="A67" s="92">
        <v>0</v>
      </c>
      <c r="B67" s="57"/>
      <c r="C67" s="13"/>
      <c r="D67" s="16" t="s">
        <v>84</v>
      </c>
      <c r="E67" s="83" t="s">
        <v>87</v>
      </c>
      <c r="F67" s="8"/>
      <c r="G67" s="3">
        <f t="shared" si="8"/>
        <v>0</v>
      </c>
      <c r="H67" s="22">
        <f t="shared" si="7"/>
        <v>0</v>
      </c>
      <c r="I67" s="28">
        <f>SUM(H63:H70)</f>
        <v>0</v>
      </c>
    </row>
    <row r="68" spans="1:9" x14ac:dyDescent="0.2">
      <c r="A68" s="92">
        <v>0</v>
      </c>
      <c r="B68" s="57"/>
      <c r="C68" s="13"/>
      <c r="D68" s="16" t="s">
        <v>84</v>
      </c>
      <c r="E68" s="83" t="s">
        <v>87</v>
      </c>
      <c r="F68" s="8"/>
      <c r="G68" s="3">
        <f t="shared" si="8"/>
        <v>0</v>
      </c>
      <c r="H68" s="22">
        <f t="shared" si="7"/>
        <v>0</v>
      </c>
      <c r="I68" s="28" t="s">
        <v>38</v>
      </c>
    </row>
    <row r="69" spans="1:9" x14ac:dyDescent="0.2">
      <c r="A69" s="92">
        <v>0</v>
      </c>
      <c r="B69" s="57"/>
      <c r="C69" s="13"/>
      <c r="D69" s="16" t="s">
        <v>84</v>
      </c>
      <c r="E69" s="83" t="s">
        <v>87</v>
      </c>
      <c r="F69" s="8"/>
      <c r="G69" s="3">
        <f t="shared" si="8"/>
        <v>0</v>
      </c>
      <c r="H69" s="22">
        <f t="shared" si="7"/>
        <v>0</v>
      </c>
      <c r="I69" s="28"/>
    </row>
    <row r="70" spans="1:9" x14ac:dyDescent="0.2">
      <c r="A70" s="92">
        <v>0</v>
      </c>
      <c r="B70" s="57"/>
      <c r="C70" s="13"/>
      <c r="D70" s="16" t="s">
        <v>84</v>
      </c>
      <c r="E70" s="83" t="s">
        <v>87</v>
      </c>
      <c r="F70" s="8"/>
      <c r="G70" s="3">
        <f t="shared" si="8"/>
        <v>0</v>
      </c>
      <c r="H70" s="22">
        <f t="shared" si="7"/>
        <v>0</v>
      </c>
      <c r="I70" s="28"/>
    </row>
    <row r="71" spans="1:9" x14ac:dyDescent="0.2">
      <c r="A71" s="92"/>
      <c r="B71" s="57"/>
      <c r="C71" s="13"/>
      <c r="D71" s="16"/>
      <c r="E71" s="83"/>
      <c r="F71" s="8"/>
      <c r="G71" s="3"/>
      <c r="H71" s="22"/>
      <c r="I71" s="28"/>
    </row>
    <row r="72" spans="1:9" x14ac:dyDescent="0.2">
      <c r="A72" s="94" t="s">
        <v>149</v>
      </c>
      <c r="B72" s="57"/>
      <c r="C72" s="13"/>
      <c r="D72" s="18" t="s">
        <v>126</v>
      </c>
      <c r="E72" s="93" t="s">
        <v>85</v>
      </c>
      <c r="F72" s="8"/>
      <c r="G72" s="3"/>
      <c r="H72" s="22"/>
      <c r="I72" s="28"/>
    </row>
    <row r="73" spans="1:9" x14ac:dyDescent="0.2">
      <c r="A73" s="92">
        <v>0</v>
      </c>
      <c r="B73" s="57">
        <f>A73</f>
        <v>0</v>
      </c>
      <c r="C73" s="13"/>
      <c r="D73" s="16" t="s">
        <v>120</v>
      </c>
      <c r="E73" s="83" t="s">
        <v>122</v>
      </c>
      <c r="F73" s="8"/>
      <c r="G73" s="3">
        <f>B73</f>
        <v>0</v>
      </c>
      <c r="H73" s="22">
        <f t="shared" si="7"/>
        <v>0</v>
      </c>
      <c r="I73" s="27" t="s">
        <v>116</v>
      </c>
    </row>
    <row r="74" spans="1:9" x14ac:dyDescent="0.2">
      <c r="A74" s="92">
        <v>6.6</v>
      </c>
      <c r="B74" s="57">
        <f>A74</f>
        <v>6.6</v>
      </c>
      <c r="C74" s="13"/>
      <c r="D74" s="16" t="s">
        <v>119</v>
      </c>
      <c r="E74" s="83" t="s">
        <v>122</v>
      </c>
      <c r="F74" s="8">
        <f>F73</f>
        <v>0</v>
      </c>
      <c r="G74" s="3">
        <f>B74</f>
        <v>6.6</v>
      </c>
      <c r="H74" s="22">
        <f t="shared" si="7"/>
        <v>0</v>
      </c>
      <c r="I74" s="27" t="s">
        <v>117</v>
      </c>
    </row>
    <row r="75" spans="1:9" x14ac:dyDescent="0.2">
      <c r="A75" s="92">
        <v>3.7</v>
      </c>
      <c r="B75" s="57">
        <f>A75</f>
        <v>3.7</v>
      </c>
      <c r="C75" s="13"/>
      <c r="D75" s="16" t="s">
        <v>125</v>
      </c>
      <c r="E75" s="83" t="s">
        <v>122</v>
      </c>
      <c r="F75" s="8"/>
      <c r="G75" s="3">
        <f>B75</f>
        <v>3.7</v>
      </c>
      <c r="H75" s="22">
        <f>F75*G75</f>
        <v>0</v>
      </c>
      <c r="I75" s="28">
        <f>SUM(H73:H76)</f>
        <v>0</v>
      </c>
    </row>
    <row r="76" spans="1:9" x14ac:dyDescent="0.2">
      <c r="A76" s="92">
        <v>3</v>
      </c>
      <c r="B76" s="57">
        <f>A76</f>
        <v>3</v>
      </c>
      <c r="C76" s="13"/>
      <c r="D76" s="16" t="s">
        <v>118</v>
      </c>
      <c r="E76" s="83" t="s">
        <v>122</v>
      </c>
      <c r="F76" s="8"/>
      <c r="G76" s="3">
        <f>B76</f>
        <v>3</v>
      </c>
      <c r="H76" s="22">
        <f>F76*G76</f>
        <v>0</v>
      </c>
      <c r="I76" s="28" t="s">
        <v>38</v>
      </c>
    </row>
    <row r="77" spans="1:9" x14ac:dyDescent="0.2">
      <c r="B77" s="57"/>
      <c r="C77" s="13"/>
      <c r="D77"/>
      <c r="E77" s="82"/>
      <c r="F77" s="15"/>
      <c r="G77" s="3"/>
      <c r="H77" s="22"/>
      <c r="I77" s="28"/>
    </row>
    <row r="78" spans="1:9" x14ac:dyDescent="0.2">
      <c r="B78" s="57"/>
      <c r="C78" s="13"/>
      <c r="D78" s="18" t="s">
        <v>2</v>
      </c>
      <c r="E78" s="7"/>
      <c r="F78" s="15"/>
      <c r="G78" s="3"/>
      <c r="H78" s="22"/>
      <c r="I78" s="30"/>
    </row>
    <row r="79" spans="1:9" x14ac:dyDescent="0.2">
      <c r="B79" s="55">
        <v>3</v>
      </c>
      <c r="C79" s="40"/>
      <c r="D79" s="41" t="s">
        <v>14</v>
      </c>
      <c r="E79" s="41"/>
      <c r="F79" s="39">
        <f>SUM(F19:F22)</f>
        <v>39.5</v>
      </c>
      <c r="G79" s="42">
        <f>B79</f>
        <v>3</v>
      </c>
      <c r="H79" s="43">
        <f t="shared" ref="H79:H104" si="9">F79*G79</f>
        <v>118.5</v>
      </c>
      <c r="I79" s="30"/>
    </row>
    <row r="80" spans="1:9" x14ac:dyDescent="0.2">
      <c r="B80" s="55">
        <v>60</v>
      </c>
      <c r="C80" s="40"/>
      <c r="D80" s="41" t="s">
        <v>32</v>
      </c>
      <c r="E80" s="41"/>
      <c r="F80" s="39"/>
      <c r="G80" s="42">
        <f t="shared" ref="G80:G94" si="10">B80</f>
        <v>60</v>
      </c>
      <c r="H80" s="43">
        <f t="shared" si="9"/>
        <v>0</v>
      </c>
      <c r="I80" s="30"/>
    </row>
    <row r="81" spans="2:19" x14ac:dyDescent="0.2">
      <c r="B81" s="55">
        <v>10</v>
      </c>
      <c r="C81" s="40"/>
      <c r="D81" s="41" t="s">
        <v>19</v>
      </c>
      <c r="E81" s="41"/>
      <c r="F81" s="39"/>
      <c r="G81" s="42">
        <f t="shared" si="10"/>
        <v>10</v>
      </c>
      <c r="H81" s="43">
        <f t="shared" si="9"/>
        <v>0</v>
      </c>
      <c r="I81" s="30"/>
    </row>
    <row r="82" spans="2:19" x14ac:dyDescent="0.2">
      <c r="B82" s="55">
        <v>0.75</v>
      </c>
      <c r="C82" s="40"/>
      <c r="D82" s="41" t="s">
        <v>10</v>
      </c>
      <c r="E82" s="41"/>
      <c r="F82" s="51">
        <f>F34</f>
        <v>5</v>
      </c>
      <c r="G82" s="42">
        <f t="shared" si="10"/>
        <v>0.75</v>
      </c>
      <c r="H82" s="43">
        <f t="shared" si="9"/>
        <v>3.75</v>
      </c>
      <c r="I82" s="30"/>
    </row>
    <row r="83" spans="2:19" x14ac:dyDescent="0.2">
      <c r="B83" s="55">
        <v>2</v>
      </c>
      <c r="C83" s="40"/>
      <c r="D83" s="41" t="s">
        <v>15</v>
      </c>
      <c r="E83" s="41"/>
      <c r="F83" s="39"/>
      <c r="G83" s="42">
        <f t="shared" si="10"/>
        <v>2</v>
      </c>
      <c r="H83" s="43">
        <f t="shared" si="9"/>
        <v>0</v>
      </c>
      <c r="I83" s="27"/>
    </row>
    <row r="84" spans="2:19" x14ac:dyDescent="0.2">
      <c r="B84" s="55">
        <v>5</v>
      </c>
      <c r="C84" s="40"/>
      <c r="D84" s="41" t="s">
        <v>20</v>
      </c>
      <c r="E84" s="41"/>
      <c r="F84" s="39"/>
      <c r="G84" s="42">
        <f t="shared" si="10"/>
        <v>5</v>
      </c>
      <c r="H84" s="43">
        <f t="shared" si="9"/>
        <v>0</v>
      </c>
      <c r="I84" s="28"/>
    </row>
    <row r="85" spans="2:19" x14ac:dyDescent="0.2">
      <c r="B85" s="55">
        <v>10</v>
      </c>
      <c r="C85" s="38"/>
      <c r="D85" s="41" t="s">
        <v>17</v>
      </c>
      <c r="E85" s="41"/>
      <c r="F85" s="39"/>
      <c r="G85" s="42">
        <f t="shared" si="10"/>
        <v>10</v>
      </c>
      <c r="H85" s="43">
        <f t="shared" si="9"/>
        <v>0</v>
      </c>
      <c r="I85" s="30"/>
      <c r="S85" s="1" t="s">
        <v>106</v>
      </c>
    </row>
    <row r="86" spans="2:19" x14ac:dyDescent="0.2">
      <c r="B86" s="55">
        <v>15</v>
      </c>
      <c r="C86" s="38"/>
      <c r="D86" s="41" t="s">
        <v>16</v>
      </c>
      <c r="E86" s="41"/>
      <c r="F86" s="39">
        <v>1</v>
      </c>
      <c r="G86" s="42">
        <f t="shared" si="10"/>
        <v>15</v>
      </c>
      <c r="H86" s="43">
        <f t="shared" si="9"/>
        <v>15</v>
      </c>
      <c r="I86" s="27"/>
      <c r="S86" s="1" t="s">
        <v>87</v>
      </c>
    </row>
    <row r="87" spans="2:19" x14ac:dyDescent="0.2">
      <c r="B87" s="55">
        <v>45</v>
      </c>
      <c r="C87" s="40"/>
      <c r="D87" s="41" t="s">
        <v>21</v>
      </c>
      <c r="E87" s="41"/>
      <c r="F87" s="39"/>
      <c r="G87" s="42">
        <f t="shared" si="10"/>
        <v>45</v>
      </c>
      <c r="H87" s="43">
        <f t="shared" si="9"/>
        <v>0</v>
      </c>
      <c r="I87" s="27" t="s">
        <v>2</v>
      </c>
      <c r="S87" s="1" t="s">
        <v>109</v>
      </c>
    </row>
    <row r="88" spans="2:19" x14ac:dyDescent="0.2">
      <c r="B88" s="55">
        <v>5</v>
      </c>
      <c r="C88" s="40"/>
      <c r="D88" s="41" t="s">
        <v>18</v>
      </c>
      <c r="E88" s="41"/>
      <c r="F88" s="39"/>
      <c r="G88" s="42">
        <f t="shared" si="10"/>
        <v>5</v>
      </c>
      <c r="H88" s="43">
        <f t="shared" si="9"/>
        <v>0</v>
      </c>
      <c r="I88" s="28">
        <f>SUM(H79:H104)</f>
        <v>237.25</v>
      </c>
      <c r="S88" s="1" t="s">
        <v>110</v>
      </c>
    </row>
    <row r="89" spans="2:19" x14ac:dyDescent="0.2">
      <c r="B89" s="55">
        <v>15</v>
      </c>
      <c r="C89" s="38"/>
      <c r="D89" s="41" t="s">
        <v>22</v>
      </c>
      <c r="E89" s="41"/>
      <c r="F89" s="39"/>
      <c r="G89" s="42">
        <f t="shared" si="10"/>
        <v>15</v>
      </c>
      <c r="H89" s="43">
        <f t="shared" si="9"/>
        <v>0</v>
      </c>
      <c r="I89" s="30" t="s">
        <v>38</v>
      </c>
      <c r="S89" s="1" t="s">
        <v>111</v>
      </c>
    </row>
    <row r="90" spans="2:19" x14ac:dyDescent="0.2">
      <c r="B90" s="55">
        <v>60</v>
      </c>
      <c r="C90" s="38"/>
      <c r="D90" s="41" t="s">
        <v>23</v>
      </c>
      <c r="E90" s="41"/>
      <c r="F90" s="39"/>
      <c r="G90" s="42">
        <f t="shared" si="10"/>
        <v>60</v>
      </c>
      <c r="H90" s="43">
        <f t="shared" si="9"/>
        <v>0</v>
      </c>
      <c r="I90" s="30"/>
      <c r="S90" s="1" t="s">
        <v>112</v>
      </c>
    </row>
    <row r="91" spans="2:19" x14ac:dyDescent="0.2">
      <c r="B91" s="55">
        <v>5</v>
      </c>
      <c r="C91" s="38"/>
      <c r="D91" s="41" t="s">
        <v>24</v>
      </c>
      <c r="E91" s="41"/>
      <c r="F91" s="39"/>
      <c r="G91" s="42">
        <f t="shared" si="10"/>
        <v>5</v>
      </c>
      <c r="H91" s="43">
        <f t="shared" si="9"/>
        <v>0</v>
      </c>
      <c r="I91" s="30"/>
      <c r="S91" s="1" t="s">
        <v>107</v>
      </c>
    </row>
    <row r="92" spans="2:19" x14ac:dyDescent="0.2">
      <c r="B92" s="55">
        <v>60</v>
      </c>
      <c r="C92" s="38"/>
      <c r="D92" s="41" t="s">
        <v>34</v>
      </c>
      <c r="E92" s="41"/>
      <c r="F92" s="39"/>
      <c r="G92" s="42">
        <f t="shared" si="10"/>
        <v>60</v>
      </c>
      <c r="H92" s="43">
        <f t="shared" si="9"/>
        <v>0</v>
      </c>
      <c r="I92" s="30"/>
      <c r="S92" s="1" t="s">
        <v>113</v>
      </c>
    </row>
    <row r="93" spans="2:19" x14ac:dyDescent="0.2">
      <c r="B93" s="55">
        <v>3</v>
      </c>
      <c r="C93" s="38"/>
      <c r="D93" s="41" t="s">
        <v>26</v>
      </c>
      <c r="E93" s="41"/>
      <c r="F93" s="39"/>
      <c r="G93" s="42">
        <f t="shared" si="10"/>
        <v>3</v>
      </c>
      <c r="H93" s="43">
        <f t="shared" si="9"/>
        <v>0</v>
      </c>
      <c r="I93" s="30"/>
      <c r="S93" s="1" t="s">
        <v>108</v>
      </c>
    </row>
    <row r="94" spans="2:19" x14ac:dyDescent="0.2">
      <c r="B94" s="55">
        <v>5</v>
      </c>
      <c r="C94" s="38"/>
      <c r="D94" s="41" t="s">
        <v>46</v>
      </c>
      <c r="E94" s="41"/>
      <c r="F94" s="51">
        <f>SUM(F52:F54)</f>
        <v>4</v>
      </c>
      <c r="G94" s="42">
        <f t="shared" si="10"/>
        <v>5</v>
      </c>
      <c r="H94" s="43">
        <f t="shared" si="9"/>
        <v>20</v>
      </c>
      <c r="I94" s="30"/>
      <c r="S94" s="1" t="s">
        <v>114</v>
      </c>
    </row>
    <row r="95" spans="2:19" x14ac:dyDescent="0.2">
      <c r="B95" s="55">
        <v>0</v>
      </c>
      <c r="C95" s="38"/>
      <c r="D95" s="41" t="s">
        <v>36</v>
      </c>
      <c r="E95" s="41"/>
      <c r="F95" s="39"/>
      <c r="G95" s="42">
        <f>B95</f>
        <v>0</v>
      </c>
      <c r="H95" s="43">
        <f t="shared" si="9"/>
        <v>0</v>
      </c>
      <c r="I95" s="30"/>
      <c r="S95" s="99"/>
    </row>
    <row r="96" spans="2:19" x14ac:dyDescent="0.2">
      <c r="B96" s="55">
        <v>15</v>
      </c>
      <c r="C96" s="38"/>
      <c r="D96" s="41" t="s">
        <v>25</v>
      </c>
      <c r="E96" s="41"/>
      <c r="F96" s="39"/>
      <c r="G96" s="42">
        <f t="shared" ref="G96:G104" si="11">B96</f>
        <v>15</v>
      </c>
      <c r="H96" s="43">
        <f t="shared" si="9"/>
        <v>0</v>
      </c>
      <c r="I96" s="30"/>
    </row>
    <row r="97" spans="2:9" ht="12.75" customHeight="1" x14ac:dyDescent="0.35">
      <c r="B97" s="96">
        <v>0</v>
      </c>
      <c r="C97" s="40"/>
      <c r="D97" s="41" t="s">
        <v>129</v>
      </c>
      <c r="E97" s="41"/>
      <c r="F97" s="39"/>
      <c r="G97" s="42">
        <f t="shared" si="11"/>
        <v>0</v>
      </c>
      <c r="H97" s="43">
        <f t="shared" si="9"/>
        <v>0</v>
      </c>
      <c r="I97" s="35"/>
    </row>
    <row r="98" spans="2:9" ht="12.75" customHeight="1" x14ac:dyDescent="0.35">
      <c r="B98" s="55">
        <v>15</v>
      </c>
      <c r="C98" s="40"/>
      <c r="D98" s="41" t="s">
        <v>128</v>
      </c>
      <c r="E98" s="41"/>
      <c r="F98" s="39"/>
      <c r="G98" s="42">
        <f t="shared" si="11"/>
        <v>15</v>
      </c>
      <c r="H98" s="43">
        <f t="shared" si="9"/>
        <v>0</v>
      </c>
      <c r="I98" s="35"/>
    </row>
    <row r="99" spans="2:9" ht="12.75" customHeight="1" x14ac:dyDescent="0.35">
      <c r="B99" s="55">
        <v>12.5</v>
      </c>
      <c r="C99" s="38"/>
      <c r="D99" s="41" t="s">
        <v>40</v>
      </c>
      <c r="E99" s="41">
        <f>E98</f>
        <v>0</v>
      </c>
      <c r="F99" s="39"/>
      <c r="G99" s="42">
        <f t="shared" si="11"/>
        <v>12.5</v>
      </c>
      <c r="H99" s="43">
        <f t="shared" si="9"/>
        <v>0</v>
      </c>
      <c r="I99" s="35"/>
    </row>
    <row r="100" spans="2:9" ht="12.75" customHeight="1" x14ac:dyDescent="0.35">
      <c r="B100" s="96">
        <v>1.5</v>
      </c>
      <c r="C100" s="38"/>
      <c r="D100" s="41" t="s">
        <v>156</v>
      </c>
      <c r="E100" s="98"/>
      <c r="F100" s="39"/>
      <c r="G100" s="42">
        <f>B100</f>
        <v>1.5</v>
      </c>
      <c r="H100" s="43">
        <f>F100*G100</f>
        <v>0</v>
      </c>
      <c r="I100" s="35"/>
    </row>
    <row r="101" spans="2:9" ht="12.75" customHeight="1" x14ac:dyDescent="0.35">
      <c r="B101" s="96">
        <v>40</v>
      </c>
      <c r="C101" s="97"/>
      <c r="D101" s="98" t="s">
        <v>160</v>
      </c>
      <c r="E101" s="41"/>
      <c r="F101" s="39">
        <v>2</v>
      </c>
      <c r="G101" s="42">
        <f t="shared" si="11"/>
        <v>40</v>
      </c>
      <c r="H101" s="43">
        <f t="shared" si="9"/>
        <v>80</v>
      </c>
      <c r="I101" s="35"/>
    </row>
    <row r="102" spans="2:9" ht="12.75" customHeight="1" x14ac:dyDescent="0.35">
      <c r="B102" s="96">
        <v>0</v>
      </c>
      <c r="C102" s="97"/>
      <c r="D102" s="98" t="s">
        <v>44</v>
      </c>
      <c r="E102" s="41"/>
      <c r="F102" s="39">
        <v>1</v>
      </c>
      <c r="G102" s="42">
        <f>B102</f>
        <v>0</v>
      </c>
      <c r="H102" s="43">
        <f>F102*G102</f>
        <v>0</v>
      </c>
      <c r="I102" s="35"/>
    </row>
    <row r="103" spans="2:9" ht="12.75" customHeight="1" x14ac:dyDescent="0.35">
      <c r="B103" s="96">
        <v>0</v>
      </c>
      <c r="C103" s="97"/>
      <c r="D103" s="98" t="s">
        <v>44</v>
      </c>
      <c r="E103" s="41"/>
      <c r="F103" s="39">
        <v>1</v>
      </c>
      <c r="G103" s="42">
        <f>B103</f>
        <v>0</v>
      </c>
      <c r="H103" s="43">
        <f>F103*G103</f>
        <v>0</v>
      </c>
      <c r="I103" s="35"/>
    </row>
    <row r="104" spans="2:9" ht="12.75" customHeight="1" x14ac:dyDescent="0.35">
      <c r="B104" s="96">
        <v>0</v>
      </c>
      <c r="C104" s="97"/>
      <c r="D104" s="98" t="s">
        <v>44</v>
      </c>
      <c r="E104" s="41"/>
      <c r="F104" s="39">
        <v>1</v>
      </c>
      <c r="G104" s="42">
        <f t="shared" si="11"/>
        <v>0</v>
      </c>
      <c r="H104" s="43">
        <f t="shared" si="9"/>
        <v>0</v>
      </c>
      <c r="I104" s="35"/>
    </row>
    <row r="105" spans="2:9" ht="19.5" x14ac:dyDescent="0.35">
      <c r="B105" s="55"/>
      <c r="C105" s="38"/>
      <c r="D105" s="41"/>
      <c r="E105" s="41"/>
      <c r="F105" s="39"/>
      <c r="G105" s="42"/>
      <c r="H105" s="43"/>
      <c r="I105" s="35" t="s">
        <v>33</v>
      </c>
    </row>
    <row r="106" spans="2:9" x14ac:dyDescent="0.2">
      <c r="B106" s="95">
        <v>1</v>
      </c>
      <c r="D106" s="73" t="s">
        <v>75</v>
      </c>
      <c r="E106" s="73"/>
      <c r="F106" s="65">
        <f>SUM(F19:F22)</f>
        <v>39.5</v>
      </c>
      <c r="G106" s="71"/>
      <c r="H106" s="72">
        <f>F106*G106</f>
        <v>0</v>
      </c>
      <c r="I106" s="27" t="s">
        <v>53</v>
      </c>
    </row>
    <row r="107" spans="2:9" x14ac:dyDescent="0.2">
      <c r="B107" s="95">
        <v>1</v>
      </c>
      <c r="D107" s="73" t="s">
        <v>54</v>
      </c>
      <c r="E107" s="73"/>
      <c r="F107" s="65">
        <f>F106</f>
        <v>39.5</v>
      </c>
      <c r="G107" s="71"/>
      <c r="H107" s="72">
        <f>F107*G107</f>
        <v>0</v>
      </c>
      <c r="I107" s="28">
        <f>SUM(H106:H107)</f>
        <v>0</v>
      </c>
    </row>
    <row r="108" spans="2:9" x14ac:dyDescent="0.2">
      <c r="B108" s="87"/>
      <c r="D108" s="37"/>
      <c r="E108" s="37"/>
      <c r="F108" s="78"/>
      <c r="G108" s="66"/>
      <c r="H108" s="67"/>
      <c r="I108" s="28"/>
    </row>
    <row r="109" spans="2:9" ht="19.5" x14ac:dyDescent="0.35">
      <c r="B109" s="56"/>
      <c r="C109" s="2"/>
      <c r="D109" s="24"/>
      <c r="E109" s="18"/>
      <c r="F109" s="63"/>
      <c r="G109" s="25" t="s">
        <v>47</v>
      </c>
      <c r="H109" s="80">
        <f>SUM(H19:H107)</f>
        <v>860.07000000000016</v>
      </c>
      <c r="I109" s="34" t="s">
        <v>48</v>
      </c>
    </row>
    <row r="110" spans="2:9" ht="19.5" x14ac:dyDescent="0.35">
      <c r="B110" s="57"/>
      <c r="C110" s="2"/>
      <c r="E110" s="24"/>
      <c r="F110" s="79" t="s">
        <v>49</v>
      </c>
      <c r="G110" s="62">
        <v>33.33</v>
      </c>
      <c r="H110" s="80">
        <f>H111-H109</f>
        <v>429.97049797510135</v>
      </c>
      <c r="I110" s="34" t="s">
        <v>50</v>
      </c>
    </row>
    <row r="111" spans="2:9" ht="19.5" x14ac:dyDescent="0.35">
      <c r="B111" s="57"/>
      <c r="C111" s="2"/>
      <c r="D111"/>
      <c r="E111"/>
      <c r="F111" s="63"/>
      <c r="G111" s="101" t="s">
        <v>155</v>
      </c>
      <c r="H111" s="80">
        <f>H109/(100-G110)*100</f>
        <v>1290.0404979751015</v>
      </c>
      <c r="I111" s="64" t="s">
        <v>51</v>
      </c>
    </row>
    <row r="112" spans="2:9" ht="19.5" x14ac:dyDescent="0.35">
      <c r="B112" s="56">
        <f>SUM(H79:H104)</f>
        <v>237.25</v>
      </c>
      <c r="C112" s="2"/>
      <c r="D112" s="70" t="s">
        <v>127</v>
      </c>
      <c r="E112" s="70"/>
      <c r="F112" s="45"/>
      <c r="G112" s="101" t="s">
        <v>153</v>
      </c>
      <c r="H112" s="46">
        <f>H111*20%</f>
        <v>258.00809959502033</v>
      </c>
      <c r="I112" s="36"/>
    </row>
    <row r="113" spans="2:9" ht="19.5" x14ac:dyDescent="0.35">
      <c r="B113" s="56">
        <f>H106</f>
        <v>0</v>
      </c>
      <c r="C113" s="69"/>
      <c r="D113" s="70" t="s">
        <v>53</v>
      </c>
      <c r="E113" s="70"/>
      <c r="F113" s="26"/>
      <c r="G113" s="102" t="s">
        <v>154</v>
      </c>
      <c r="H113" s="46">
        <f>H111+H112</f>
        <v>1548.0485975701217</v>
      </c>
      <c r="I113" s="36"/>
    </row>
    <row r="114" spans="2:9" ht="19.5" x14ac:dyDescent="0.35">
      <c r="B114" s="56">
        <f>SUM(B112+B113)</f>
        <v>237.25</v>
      </c>
      <c r="C114" s="69"/>
      <c r="D114" s="70" t="s">
        <v>52</v>
      </c>
      <c r="E114" s="18"/>
      <c r="F114" s="26"/>
      <c r="G114" s="46"/>
      <c r="H114" s="46"/>
      <c r="I114" s="35"/>
    </row>
    <row r="115" spans="2:9" ht="20.25" thickBot="1" x14ac:dyDescent="0.4">
      <c r="B115" s="68"/>
      <c r="C115" s="47"/>
      <c r="D115" s="48"/>
      <c r="E115" s="48"/>
      <c r="F115" s="49"/>
      <c r="G115" s="50"/>
      <c r="H115" s="50"/>
      <c r="I115" s="44"/>
    </row>
  </sheetData>
  <mergeCells count="2">
    <mergeCell ref="D6:I6"/>
    <mergeCell ref="D8:I8"/>
  </mergeCells>
  <phoneticPr fontId="0" type="noConversion"/>
  <conditionalFormatting sqref="D19:H107">
    <cfRule type="expression" dxfId="0" priority="1">
      <formula>$H19&gt;0</formula>
    </cfRule>
  </conditionalFormatting>
  <dataValidations count="10">
    <dataValidation type="list" allowBlank="1" showInputMessage="1" showErrorMessage="1" sqref="E50:E51" xr:uid="{00000000-0002-0000-0000-000000000000}">
      <formula1>$S$49:$S$52</formula1>
    </dataValidation>
    <dataValidation type="list" allowBlank="1" showInputMessage="1" showErrorMessage="1" sqref="E49" xr:uid="{00000000-0002-0000-0000-000001000000}">
      <formula1>$S$58:$S$64</formula1>
    </dataValidation>
    <dataValidation type="list" allowBlank="1" showInputMessage="1" showErrorMessage="1" sqref="F9" xr:uid="{00000000-0002-0000-0000-000002000000}">
      <formula1>$S$10:$S$15</formula1>
    </dataValidation>
    <dataValidation type="list" allowBlank="1" showInputMessage="1" showErrorMessage="1" sqref="F11" xr:uid="{00000000-0002-0000-0000-000003000000}">
      <formula1>$S$18:$S$24</formula1>
    </dataValidation>
    <dataValidation type="list" allowBlank="1" showInputMessage="1" showErrorMessage="1" sqref="G11" xr:uid="{00000000-0002-0000-0000-000004000000}">
      <formula1>$S$18:$S$25</formula1>
    </dataValidation>
    <dataValidation type="list" allowBlank="1" showInputMessage="1" showErrorMessage="1" sqref="G9" xr:uid="{00000000-0002-0000-0000-000005000000}">
      <formula1>$S$10:$S$16</formula1>
    </dataValidation>
    <dataValidation type="list" allowBlank="1" showInputMessage="1" showErrorMessage="1" sqref="E43:E45" xr:uid="{00000000-0002-0000-0000-000006000000}">
      <formula1>$S$44:$S$47</formula1>
    </dataValidation>
    <dataValidation type="list" allowBlank="1" showInputMessage="1" showErrorMessage="1" sqref="E63:E71" xr:uid="{00000000-0002-0000-0000-000007000000}">
      <formula1>$W$10:$W$25</formula1>
    </dataValidation>
    <dataValidation type="list" allowBlank="1" showInputMessage="1" showErrorMessage="1" sqref="E100" xr:uid="{00000000-0002-0000-0000-000008000000}">
      <formula1>S$86:S$95</formula1>
    </dataValidation>
    <dataValidation type="list" allowBlank="1" showInputMessage="1" showErrorMessage="1" sqref="E73:E76" xr:uid="{00000000-0002-0000-0000-000009000000}">
      <formula1>$W$29:$W$33</formula1>
    </dataValidation>
  </dataValidations>
  <printOptions horizontalCentered="1" verticalCentered="1" gridLines="1" gridLinesSet="0"/>
  <pageMargins left="0.39370078740157483" right="0.39370078740157483" top="0.59055118110236227" bottom="0.78740157480314965" header="0.19685039370078741" footer="0.11811023622047245"/>
  <pageSetup paperSize="9" scale="49" orientation="portrait" r:id="rId1"/>
  <headerFooter alignWithMargins="0">
    <oddHeader>&amp;C&amp;"Arial Black,Bold"&amp;36Cost Sheet</oddHeader>
    <oddFooter>&amp;L&amp;F&amp;C&amp;P&amp;R&amp;D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NET_COST</vt:lpstr>
      <vt:lpstr>NET_COST!Print_Area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Symonds</dc:creator>
  <cp:lastModifiedBy>Pete Guyan</cp:lastModifiedBy>
  <cp:lastPrinted>2024-05-03T11:46:21Z</cp:lastPrinted>
  <dcterms:created xsi:type="dcterms:W3CDTF">2001-01-11T19:15:07Z</dcterms:created>
  <dcterms:modified xsi:type="dcterms:W3CDTF">2024-09-13T15:32:11Z</dcterms:modified>
</cp:coreProperties>
</file>